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725"/>
  <workbookPr showInkAnnotation="0" codeName="ThisWorkbook"/>
  <mc:AlternateContent xmlns:mc="http://schemas.openxmlformats.org/markup-compatibility/2006">
    <mc:Choice Requires="x15">
      <x15ac:absPath xmlns:x15ac="http://schemas.microsoft.com/office/spreadsheetml/2010/11/ac" url="D:\e backup\State PIP\TN-PIP_26-27\State PIP\Post NPCC\Post Post NPCC\"/>
    </mc:Choice>
  </mc:AlternateContent>
  <xr:revisionPtr revIDLastSave="0" documentId="8_{E0F31323-4182-43A1-9897-C7EFEF692EF1}" xr6:coauthVersionLast="47" xr6:coauthVersionMax="47" xr10:uidLastSave="{00000000-0000-0000-0000-000000000000}"/>
  <bookViews>
    <workbookView xWindow="-120" yWindow="-120" windowWidth="29040" windowHeight="15990" xr2:uid="{00000000-000D-0000-FFFF-FFFF00000000}"/>
  </bookViews>
  <sheets>
    <sheet name="PIP Proposal _ FY 2026-27" sheetId="2" r:id="rId1"/>
    <sheet name="Annexure - Capacity Building" sheetId="20" r:id="rId2"/>
    <sheet name="Annexure - IT Interventions" sheetId="22" r:id="rId3"/>
    <sheet name="Annexure - ASHA Incentives" sheetId="21" r:id="rId4"/>
    <sheet name="Annexure - IEC &amp; Printing" sheetId="23" r:id="rId5"/>
    <sheet name="Annexure - Innovations" sheetId="24" r:id="rId6"/>
    <sheet name="Annexure - PM Activities" sheetId="25" r:id="rId7"/>
    <sheet name="Format for RoP" sheetId="18" r:id="rId8"/>
    <sheet name="Format for RoP Annexure" sheetId="19" r:id="rId9"/>
  </sheets>
  <definedNames>
    <definedName name="_xlnm._FilterDatabase" localSheetId="3" hidden="1">'Annexure - ASHA Incentives'!$A$3:$H$3</definedName>
    <definedName name="_xlnm._FilterDatabase" localSheetId="1" hidden="1">'Annexure - Capacity Building'!$N$1:$N$1045</definedName>
    <definedName name="_xlnm._FilterDatabase" localSheetId="4" hidden="1">'Annexure - IEC &amp; Printing'!$A$3:$J$3</definedName>
    <definedName name="_xlnm._FilterDatabase" localSheetId="5" hidden="1">'Annexure - Innovations'!$A$3:$H$3</definedName>
    <definedName name="_xlnm._FilterDatabase" localSheetId="2" hidden="1">'Annexure - IT Interventions'!$A$3:$H$3</definedName>
    <definedName name="_xlnm._FilterDatabase" localSheetId="6" hidden="1">'Annexure - PM Activities'!$A$3:$P$3</definedName>
    <definedName name="_xlnm._FilterDatabase" localSheetId="7" hidden="1">'Format for RoP'!$A$5:$H$217</definedName>
    <definedName name="_xlnm._FilterDatabase" localSheetId="8" hidden="1">'Format for RoP Annexure'!$A$5:$N$217</definedName>
    <definedName name="_xlnm._FilterDatabase" localSheetId="0" hidden="1">'PIP Proposal _ FY 2026-27'!$A$6:$AQ$218</definedName>
    <definedName name="_xlnm.Print_Titles" localSheetId="0">'PIP Proposal _ FY 2026-27'!$4:$6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Y21" i="2" l="1"/>
  <c r="E43" i="21"/>
  <c r="T139" i="2" l="1"/>
  <c r="E36" i="21" l="1"/>
  <c r="E35" i="21"/>
  <c r="E42" i="21"/>
  <c r="E41" i="21"/>
  <c r="G217" i="2"/>
  <c r="G218" i="2" s="1"/>
  <c r="P216" i="2"/>
  <c r="P215" i="2"/>
  <c r="P214" i="2"/>
  <c r="P213" i="2"/>
  <c r="P212" i="2"/>
  <c r="P211" i="2"/>
  <c r="P210" i="2"/>
  <c r="P209" i="2"/>
  <c r="P204" i="2"/>
  <c r="P203" i="2"/>
  <c r="P202" i="2"/>
  <c r="P201" i="2"/>
  <c r="P199" i="2"/>
  <c r="P198" i="2"/>
  <c r="P197" i="2"/>
  <c r="P196" i="2"/>
  <c r="P195" i="2"/>
  <c r="P194" i="2"/>
  <c r="P192" i="2"/>
  <c r="P191" i="2"/>
  <c r="P190" i="2"/>
  <c r="P189" i="2"/>
  <c r="P188" i="2"/>
  <c r="P186" i="2"/>
  <c r="P185" i="2"/>
  <c r="P184" i="2"/>
  <c r="P183" i="2"/>
  <c r="P182" i="2"/>
  <c r="P181" i="2"/>
  <c r="P180" i="2"/>
  <c r="P179" i="2"/>
  <c r="P178" i="2"/>
  <c r="P177" i="2"/>
  <c r="P176" i="2"/>
  <c r="P175" i="2"/>
  <c r="P174" i="2"/>
  <c r="P173" i="2"/>
  <c r="P172" i="2"/>
  <c r="P171" i="2"/>
  <c r="P170" i="2"/>
  <c r="P169" i="2"/>
  <c r="P168" i="2"/>
  <c r="P167" i="2"/>
  <c r="P166" i="2"/>
  <c r="P165" i="2"/>
  <c r="P164" i="2"/>
  <c r="P163" i="2"/>
  <c r="P162" i="2"/>
  <c r="P161" i="2"/>
  <c r="P160" i="2"/>
  <c r="P217" i="2" s="1"/>
  <c r="P158" i="2"/>
  <c r="P156" i="2"/>
  <c r="P155" i="2"/>
  <c r="P154" i="2"/>
  <c r="P153" i="2"/>
  <c r="P152" i="2"/>
  <c r="P151" i="2"/>
  <c r="P149" i="2"/>
  <c r="P148" i="2"/>
  <c r="P147" i="2"/>
  <c r="P146" i="2"/>
  <c r="P145" i="2"/>
  <c r="P144" i="2"/>
  <c r="P143" i="2"/>
  <c r="P142" i="2"/>
  <c r="P141" i="2"/>
  <c r="P140" i="2"/>
  <c r="P139" i="2"/>
  <c r="P138" i="2"/>
  <c r="P137" i="2"/>
  <c r="P136" i="2"/>
  <c r="P159" i="2" s="1"/>
  <c r="P133" i="2"/>
  <c r="P132" i="2"/>
  <c r="P130" i="2"/>
  <c r="P129" i="2"/>
  <c r="P128" i="2"/>
  <c r="P127" i="2"/>
  <c r="P125" i="2"/>
  <c r="P124" i="2"/>
  <c r="P123" i="2"/>
  <c r="P122" i="2"/>
  <c r="P121" i="2"/>
  <c r="P120" i="2"/>
  <c r="P118" i="2"/>
  <c r="P117" i="2"/>
  <c r="P116" i="2"/>
  <c r="P115" i="2"/>
  <c r="P114" i="2"/>
  <c r="P113" i="2"/>
  <c r="P112" i="2"/>
  <c r="P110" i="2"/>
  <c r="P109" i="2"/>
  <c r="P108" i="2"/>
  <c r="P107" i="2"/>
  <c r="P106" i="2"/>
  <c r="P105" i="2"/>
  <c r="P104" i="2"/>
  <c r="P103" i="2"/>
  <c r="P102" i="2"/>
  <c r="P101" i="2"/>
  <c r="P100" i="2"/>
  <c r="P99" i="2"/>
  <c r="P98" i="2"/>
  <c r="P97" i="2"/>
  <c r="P96" i="2"/>
  <c r="P95" i="2"/>
  <c r="P92" i="2"/>
  <c r="P91" i="2"/>
  <c r="P90" i="2"/>
  <c r="P89" i="2"/>
  <c r="P88" i="2"/>
  <c r="P87" i="2"/>
  <c r="P85" i="2"/>
  <c r="P84" i="2"/>
  <c r="P83" i="2"/>
  <c r="P82" i="2"/>
  <c r="P81" i="2"/>
  <c r="P80" i="2"/>
  <c r="P79" i="2"/>
  <c r="P78" i="2"/>
  <c r="P77" i="2"/>
  <c r="P76" i="2"/>
  <c r="P75" i="2"/>
  <c r="P74" i="2"/>
  <c r="P73" i="2"/>
  <c r="P72" i="2"/>
  <c r="P71" i="2"/>
  <c r="P70" i="2"/>
  <c r="P94" i="2" s="1"/>
  <c r="P68" i="2"/>
  <c r="P66" i="2"/>
  <c r="P65" i="2"/>
  <c r="P64" i="2"/>
  <c r="P63" i="2"/>
  <c r="P62" i="2"/>
  <c r="P61" i="2"/>
  <c r="P60" i="2"/>
  <c r="P59" i="2"/>
  <c r="P58" i="2"/>
  <c r="P56" i="2"/>
  <c r="P55" i="2"/>
  <c r="P54" i="2"/>
  <c r="P53" i="2"/>
  <c r="P52" i="2"/>
  <c r="P51" i="2"/>
  <c r="P50" i="2"/>
  <c r="P49" i="2"/>
  <c r="P48" i="2"/>
  <c r="P46" i="2"/>
  <c r="P45" i="2"/>
  <c r="P44" i="2"/>
  <c r="P43" i="2"/>
  <c r="P42" i="2"/>
  <c r="P41" i="2"/>
  <c r="P40" i="2"/>
  <c r="P39" i="2"/>
  <c r="P38" i="2"/>
  <c r="P36" i="2"/>
  <c r="P35" i="2"/>
  <c r="P34" i="2"/>
  <c r="P33" i="2"/>
  <c r="P32" i="2"/>
  <c r="P31" i="2"/>
  <c r="P30" i="2"/>
  <c r="P29" i="2"/>
  <c r="P28" i="2"/>
  <c r="P27" i="2"/>
  <c r="P26" i="2"/>
  <c r="P25" i="2"/>
  <c r="P23" i="2"/>
  <c r="P21" i="2"/>
  <c r="P20" i="2"/>
  <c r="P19" i="2"/>
  <c r="P18" i="2"/>
  <c r="P17" i="2"/>
  <c r="P16" i="2"/>
  <c r="P15" i="2"/>
  <c r="P14" i="2"/>
  <c r="P13" i="2"/>
  <c r="P12" i="2"/>
  <c r="P11" i="2"/>
  <c r="P10" i="2"/>
  <c r="P9" i="2"/>
  <c r="P8" i="2"/>
  <c r="P7" i="2"/>
  <c r="P69" i="2" s="1"/>
  <c r="J216" i="2"/>
  <c r="J215" i="2"/>
  <c r="J214" i="2"/>
  <c r="J213" i="2"/>
  <c r="J212" i="2"/>
  <c r="J211" i="2"/>
  <c r="J210" i="2"/>
  <c r="J209" i="2"/>
  <c r="J204" i="2"/>
  <c r="J203" i="2"/>
  <c r="J202" i="2"/>
  <c r="J201" i="2"/>
  <c r="J199" i="2"/>
  <c r="J198" i="2"/>
  <c r="J197" i="2"/>
  <c r="J196" i="2"/>
  <c r="J195" i="2"/>
  <c r="J194" i="2"/>
  <c r="J192" i="2"/>
  <c r="J191" i="2"/>
  <c r="J190" i="2"/>
  <c r="J189" i="2"/>
  <c r="J188" i="2"/>
  <c r="J186" i="2"/>
  <c r="J185" i="2"/>
  <c r="J184" i="2"/>
  <c r="J183" i="2"/>
  <c r="J182" i="2"/>
  <c r="J181" i="2"/>
  <c r="J180" i="2"/>
  <c r="J179" i="2"/>
  <c r="J178" i="2"/>
  <c r="J177" i="2"/>
  <c r="J176" i="2"/>
  <c r="J175" i="2"/>
  <c r="J174" i="2"/>
  <c r="J173" i="2"/>
  <c r="J172" i="2"/>
  <c r="J171" i="2"/>
  <c r="J170" i="2"/>
  <c r="J169" i="2"/>
  <c r="J168" i="2"/>
  <c r="J167" i="2"/>
  <c r="J166" i="2"/>
  <c r="J165" i="2"/>
  <c r="J164" i="2"/>
  <c r="J163" i="2"/>
  <c r="J162" i="2"/>
  <c r="J161" i="2"/>
  <c r="J160" i="2"/>
  <c r="J217" i="2" s="1"/>
  <c r="J158" i="2"/>
  <c r="J156" i="2"/>
  <c r="J155" i="2"/>
  <c r="J154" i="2"/>
  <c r="J153" i="2"/>
  <c r="J152" i="2"/>
  <c r="J151" i="2"/>
  <c r="J149" i="2"/>
  <c r="J148" i="2"/>
  <c r="J147" i="2"/>
  <c r="J146" i="2"/>
  <c r="J145" i="2"/>
  <c r="J144" i="2"/>
  <c r="J143" i="2"/>
  <c r="J142" i="2"/>
  <c r="J141" i="2"/>
  <c r="J140" i="2"/>
  <c r="J139" i="2"/>
  <c r="J138" i="2"/>
  <c r="J137" i="2"/>
  <c r="J136" i="2"/>
  <c r="J159" i="2" s="1"/>
  <c r="J133" i="2"/>
  <c r="J132" i="2"/>
  <c r="J130" i="2"/>
  <c r="J129" i="2"/>
  <c r="J128" i="2"/>
  <c r="J127" i="2"/>
  <c r="J125" i="2"/>
  <c r="J124" i="2"/>
  <c r="J123" i="2"/>
  <c r="J122" i="2"/>
  <c r="J121" i="2"/>
  <c r="J120" i="2"/>
  <c r="J118" i="2"/>
  <c r="J117" i="2"/>
  <c r="J116" i="2"/>
  <c r="J115" i="2"/>
  <c r="J114" i="2"/>
  <c r="J113" i="2"/>
  <c r="J112" i="2"/>
  <c r="J110" i="2"/>
  <c r="J109" i="2"/>
  <c r="J108" i="2"/>
  <c r="J107" i="2"/>
  <c r="J106" i="2"/>
  <c r="J105" i="2"/>
  <c r="J104" i="2"/>
  <c r="J103" i="2"/>
  <c r="J102" i="2"/>
  <c r="J101" i="2"/>
  <c r="J100" i="2"/>
  <c r="J99" i="2"/>
  <c r="J98" i="2"/>
  <c r="J97" i="2"/>
  <c r="J96" i="2"/>
  <c r="J95" i="2"/>
  <c r="J135" i="2" s="1"/>
  <c r="J92" i="2"/>
  <c r="J91" i="2"/>
  <c r="J90" i="2"/>
  <c r="J89" i="2"/>
  <c r="J88" i="2"/>
  <c r="J87" i="2"/>
  <c r="J85" i="2"/>
  <c r="J84" i="2"/>
  <c r="J83" i="2"/>
  <c r="J82" i="2"/>
  <c r="J81" i="2"/>
  <c r="J80" i="2"/>
  <c r="J79" i="2"/>
  <c r="J78" i="2"/>
  <c r="J77" i="2"/>
  <c r="J76" i="2"/>
  <c r="J75" i="2"/>
  <c r="J74" i="2"/>
  <c r="J73" i="2"/>
  <c r="J72" i="2"/>
  <c r="J71" i="2"/>
  <c r="J70" i="2"/>
  <c r="J94" i="2" s="1"/>
  <c r="J68" i="2"/>
  <c r="J66" i="2"/>
  <c r="J65" i="2"/>
  <c r="J64" i="2"/>
  <c r="J63" i="2"/>
  <c r="J62" i="2"/>
  <c r="J61" i="2"/>
  <c r="J60" i="2"/>
  <c r="J59" i="2"/>
  <c r="J58" i="2"/>
  <c r="J56" i="2"/>
  <c r="J55" i="2"/>
  <c r="J54" i="2"/>
  <c r="J53" i="2"/>
  <c r="J52" i="2"/>
  <c r="J51" i="2"/>
  <c r="J50" i="2"/>
  <c r="J49" i="2"/>
  <c r="J48" i="2"/>
  <c r="J46" i="2"/>
  <c r="J45" i="2"/>
  <c r="J44" i="2"/>
  <c r="J43" i="2"/>
  <c r="J42" i="2"/>
  <c r="J41" i="2"/>
  <c r="J40" i="2"/>
  <c r="J39" i="2"/>
  <c r="J38" i="2"/>
  <c r="J36" i="2"/>
  <c r="J35" i="2"/>
  <c r="J34" i="2"/>
  <c r="J33" i="2"/>
  <c r="J32" i="2"/>
  <c r="J31" i="2"/>
  <c r="J30" i="2"/>
  <c r="J29" i="2"/>
  <c r="J28" i="2"/>
  <c r="J27" i="2"/>
  <c r="J26" i="2"/>
  <c r="J25" i="2"/>
  <c r="J23" i="2"/>
  <c r="J21" i="2"/>
  <c r="J20" i="2"/>
  <c r="J19" i="2"/>
  <c r="J18" i="2"/>
  <c r="J17" i="2"/>
  <c r="J16" i="2"/>
  <c r="J15" i="2"/>
  <c r="J14" i="2"/>
  <c r="J13" i="2"/>
  <c r="J12" i="2"/>
  <c r="J11" i="2"/>
  <c r="J10" i="2"/>
  <c r="J9" i="2"/>
  <c r="J8" i="2"/>
  <c r="J7" i="2"/>
  <c r="J69" i="2" s="1"/>
  <c r="AP155" i="2"/>
  <c r="AP204" i="2"/>
  <c r="AP217" i="2"/>
  <c r="AP216" i="2"/>
  <c r="AP214" i="2"/>
  <c r="AP213" i="2"/>
  <c r="AP212" i="2"/>
  <c r="AP211" i="2"/>
  <c r="AG155" i="2"/>
  <c r="AG204" i="2"/>
  <c r="AG217" i="2"/>
  <c r="AG216" i="2"/>
  <c r="AG214" i="2"/>
  <c r="AG213" i="2"/>
  <c r="AG212" i="2"/>
  <c r="AG211" i="2"/>
  <c r="X214" i="2"/>
  <c r="X213" i="2"/>
  <c r="X211" i="2"/>
  <c r="X204" i="2"/>
  <c r="I31" i="24"/>
  <c r="E31" i="24"/>
  <c r="X216" i="2" s="1"/>
  <c r="I23" i="22"/>
  <c r="G23" i="22"/>
  <c r="H22" i="22"/>
  <c r="E14" i="22"/>
  <c r="E12" i="22"/>
  <c r="E7" i="22"/>
  <c r="E23" i="22" s="1"/>
  <c r="G53" i="23"/>
  <c r="E53" i="23"/>
  <c r="G52" i="23"/>
  <c r="G51" i="23"/>
  <c r="G50" i="23"/>
  <c r="F49" i="23"/>
  <c r="E49" i="23"/>
  <c r="G49" i="23" s="1"/>
  <c r="G48" i="23"/>
  <c r="G54" i="23" s="1"/>
  <c r="G47" i="23"/>
  <c r="G45" i="23"/>
  <c r="G43" i="23"/>
  <c r="G40" i="23"/>
  <c r="G39" i="23"/>
  <c r="G38" i="23"/>
  <c r="G35" i="23"/>
  <c r="G34" i="23"/>
  <c r="G33" i="23"/>
  <c r="G32" i="23"/>
  <c r="G31" i="23"/>
  <c r="G30" i="23"/>
  <c r="E29" i="23"/>
  <c r="G28" i="23"/>
  <c r="G41" i="23" s="1"/>
  <c r="G25" i="23"/>
  <c r="G24" i="23"/>
  <c r="G23" i="23"/>
  <c r="G22" i="23"/>
  <c r="G21" i="23"/>
  <c r="G20" i="23"/>
  <c r="G19" i="23"/>
  <c r="G18" i="23"/>
  <c r="G26" i="23" s="1"/>
  <c r="G15" i="23"/>
  <c r="E15" i="23"/>
  <c r="G11" i="23"/>
  <c r="G10" i="23"/>
  <c r="E9" i="23"/>
  <c r="G9" i="23" s="1"/>
  <c r="G8" i="23"/>
  <c r="M65" i="25"/>
  <c r="M64" i="25"/>
  <c r="M63" i="25"/>
  <c r="M62" i="25"/>
  <c r="M61" i="25"/>
  <c r="M60" i="25"/>
  <c r="K60" i="25"/>
  <c r="M59" i="25"/>
  <c r="L59" i="25"/>
  <c r="K59" i="25"/>
  <c r="M58" i="25"/>
  <c r="M57" i="25"/>
  <c r="M67" i="25" s="1"/>
  <c r="K57" i="25"/>
  <c r="M56" i="25"/>
  <c r="M53" i="25"/>
  <c r="M52" i="25"/>
  <c r="M51" i="25"/>
  <c r="K50" i="25"/>
  <c r="M50" i="25" s="1"/>
  <c r="M49" i="25"/>
  <c r="M48" i="25"/>
  <c r="M54" i="25" s="1"/>
  <c r="M45" i="25"/>
  <c r="M44" i="25"/>
  <c r="M43" i="25"/>
  <c r="M42" i="25"/>
  <c r="M41" i="25"/>
  <c r="M40" i="25"/>
  <c r="M39" i="25"/>
  <c r="M38" i="25"/>
  <c r="M37" i="25"/>
  <c r="M36" i="25"/>
  <c r="M34" i="25"/>
  <c r="L33" i="25"/>
  <c r="M33" i="25" s="1"/>
  <c r="M32" i="25"/>
  <c r="M30" i="25"/>
  <c r="M29" i="25"/>
  <c r="M28" i="25"/>
  <c r="M27" i="25"/>
  <c r="M26" i="25"/>
  <c r="M25" i="25"/>
  <c r="M24" i="25"/>
  <c r="M23" i="25"/>
  <c r="M18" i="25"/>
  <c r="M17" i="25"/>
  <c r="M16" i="25"/>
  <c r="M15" i="25"/>
  <c r="M14" i="25"/>
  <c r="M12" i="25"/>
  <c r="M11" i="25"/>
  <c r="M10" i="25"/>
  <c r="M21" i="25" s="1"/>
  <c r="L8" i="25"/>
  <c r="K8" i="25"/>
  <c r="M7" i="25"/>
  <c r="M6" i="25"/>
  <c r="M5" i="25"/>
  <c r="M8" i="25" s="1"/>
  <c r="I43" i="21"/>
  <c r="G43" i="21"/>
  <c r="E39" i="21"/>
  <c r="E38" i="21"/>
  <c r="E32" i="21"/>
  <c r="E26" i="21"/>
  <c r="E25" i="21"/>
  <c r="E23" i="21"/>
  <c r="E22" i="21"/>
  <c r="E21" i="21"/>
  <c r="E20" i="21"/>
  <c r="E19" i="21"/>
  <c r="E18" i="21"/>
  <c r="E17" i="21"/>
  <c r="E15" i="21"/>
  <c r="E13" i="21"/>
  <c r="E9" i="21"/>
  <c r="E8" i="21"/>
  <c r="E7" i="21"/>
  <c r="E6" i="21"/>
  <c r="E5" i="21"/>
  <c r="R96" i="20"/>
  <c r="P96" i="20"/>
  <c r="N94" i="20"/>
  <c r="N93" i="20"/>
  <c r="N92" i="20"/>
  <c r="N91" i="20"/>
  <c r="N90" i="20"/>
  <c r="N89" i="20"/>
  <c r="N88" i="20"/>
  <c r="N87" i="20"/>
  <c r="N86" i="20"/>
  <c r="N85" i="20"/>
  <c r="N82" i="20"/>
  <c r="N81" i="20"/>
  <c r="N95" i="20" s="1"/>
  <c r="N79" i="20"/>
  <c r="N75" i="20"/>
  <c r="N74" i="20"/>
  <c r="N73" i="20"/>
  <c r="N72" i="20"/>
  <c r="N71" i="20"/>
  <c r="N70" i="20"/>
  <c r="N69" i="20"/>
  <c r="N68" i="20"/>
  <c r="N67" i="20"/>
  <c r="N66" i="20"/>
  <c r="N65" i="20"/>
  <c r="N64" i="20"/>
  <c r="N63" i="20"/>
  <c r="N62" i="20"/>
  <c r="N61" i="20"/>
  <c r="N60" i="20"/>
  <c r="N59" i="20"/>
  <c r="N58" i="20"/>
  <c r="N57" i="20"/>
  <c r="N56" i="20"/>
  <c r="N55" i="20"/>
  <c r="N54" i="20"/>
  <c r="N76" i="20" s="1"/>
  <c r="N52" i="20"/>
  <c r="N51" i="20"/>
  <c r="N50" i="20"/>
  <c r="N49" i="20"/>
  <c r="N48" i="20"/>
  <c r="N47" i="20"/>
  <c r="N46" i="20"/>
  <c r="N45" i="20"/>
  <c r="N44" i="20"/>
  <c r="N43" i="20"/>
  <c r="N42" i="20"/>
  <c r="N41" i="20"/>
  <c r="N40" i="20"/>
  <c r="N39" i="20"/>
  <c r="N36" i="20"/>
  <c r="N35" i="20"/>
  <c r="M34" i="20"/>
  <c r="N34" i="20" s="1"/>
  <c r="N33" i="20"/>
  <c r="N32" i="20"/>
  <c r="N31" i="20"/>
  <c r="M30" i="20"/>
  <c r="N30" i="20" s="1"/>
  <c r="N29" i="20"/>
  <c r="N28" i="20"/>
  <c r="N27" i="20"/>
  <c r="N26" i="20"/>
  <c r="N25" i="20"/>
  <c r="N24" i="20"/>
  <c r="N23" i="20"/>
  <c r="N22" i="20"/>
  <c r="N21" i="20"/>
  <c r="N20" i="20"/>
  <c r="M18" i="20"/>
  <c r="N18" i="20" s="1"/>
  <c r="N16" i="20"/>
  <c r="N14" i="20"/>
  <c r="N13" i="20"/>
  <c r="N9" i="20"/>
  <c r="N8" i="20"/>
  <c r="N10" i="20" s="1"/>
  <c r="N7" i="20"/>
  <c r="N6" i="20"/>
  <c r="N5" i="20"/>
  <c r="W217" i="2"/>
  <c r="V217" i="2"/>
  <c r="U217" i="2"/>
  <c r="T217" i="2"/>
  <c r="S217" i="2"/>
  <c r="R217" i="2"/>
  <c r="Q217" i="2"/>
  <c r="O217" i="2"/>
  <c r="N217" i="2"/>
  <c r="M217" i="2"/>
  <c r="L217" i="2"/>
  <c r="K217" i="2"/>
  <c r="I217" i="2"/>
  <c r="H217" i="2"/>
  <c r="F217" i="2"/>
  <c r="W159" i="2"/>
  <c r="V159" i="2"/>
  <c r="U159" i="2"/>
  <c r="T159" i="2"/>
  <c r="S159" i="2"/>
  <c r="R159" i="2"/>
  <c r="Q159" i="2"/>
  <c r="O159" i="2"/>
  <c r="N159" i="2"/>
  <c r="M159" i="2"/>
  <c r="L159" i="2"/>
  <c r="K159" i="2"/>
  <c r="I159" i="2"/>
  <c r="H159" i="2"/>
  <c r="G159" i="2"/>
  <c r="F159" i="2"/>
  <c r="W135" i="2"/>
  <c r="V135" i="2"/>
  <c r="U135" i="2"/>
  <c r="T135" i="2"/>
  <c r="S135" i="2"/>
  <c r="R135" i="2"/>
  <c r="Q135" i="2"/>
  <c r="O135" i="2"/>
  <c r="N135" i="2"/>
  <c r="M135" i="2"/>
  <c r="L135" i="2"/>
  <c r="K135" i="2"/>
  <c r="I135" i="2"/>
  <c r="H135" i="2"/>
  <c r="G135" i="2"/>
  <c r="F135" i="2"/>
  <c r="W94" i="2"/>
  <c r="V94" i="2"/>
  <c r="U94" i="2"/>
  <c r="T94" i="2"/>
  <c r="S94" i="2"/>
  <c r="R94" i="2"/>
  <c r="Q94" i="2"/>
  <c r="O94" i="2"/>
  <c r="N94" i="2"/>
  <c r="M94" i="2"/>
  <c r="L94" i="2"/>
  <c r="K94" i="2"/>
  <c r="I94" i="2"/>
  <c r="H94" i="2"/>
  <c r="G94" i="2"/>
  <c r="F94" i="2"/>
  <c r="W69" i="2"/>
  <c r="V69" i="2"/>
  <c r="U69" i="2"/>
  <c r="T69" i="2"/>
  <c r="S69" i="2"/>
  <c r="R69" i="2"/>
  <c r="Q69" i="2"/>
  <c r="O69" i="2"/>
  <c r="N69" i="2"/>
  <c r="M69" i="2"/>
  <c r="L69" i="2"/>
  <c r="K69" i="2"/>
  <c r="I69" i="2"/>
  <c r="H69" i="2"/>
  <c r="G69" i="2"/>
  <c r="F69" i="2"/>
  <c r="P135" i="2" l="1"/>
  <c r="X212" i="2"/>
  <c r="U218" i="2"/>
  <c r="X21" i="2"/>
  <c r="X10" i="2"/>
  <c r="P218" i="2"/>
  <c r="G16" i="23"/>
  <c r="G55" i="23" s="1"/>
  <c r="M46" i="25"/>
  <c r="M68" i="25"/>
  <c r="N37" i="20"/>
  <c r="N96" i="20" s="1"/>
  <c r="M218" i="2"/>
  <c r="N218" i="2"/>
  <c r="O218" i="2"/>
  <c r="I218" i="2"/>
  <c r="J218" i="2"/>
  <c r="K218" i="2"/>
  <c r="Q218" i="2"/>
  <c r="R218" i="2"/>
  <c r="S218" i="2"/>
  <c r="T218" i="2"/>
  <c r="F218" i="2"/>
  <c r="V218" i="2"/>
  <c r="W218" i="2"/>
  <c r="H218" i="2"/>
  <c r="L218" i="2"/>
  <c r="X155" i="2"/>
  <c r="X7" i="2"/>
  <c r="X8" i="2"/>
  <c r="X9" i="2"/>
  <c r="X11" i="2"/>
  <c r="X12" i="2"/>
  <c r="X13" i="2"/>
  <c r="X14" i="2"/>
  <c r="X15" i="2"/>
  <c r="X16" i="2"/>
  <c r="X17" i="2"/>
  <c r="X18" i="2"/>
  <c r="X19" i="2"/>
  <c r="X20" i="2"/>
  <c r="X23" i="2"/>
  <c r="X25" i="2"/>
  <c r="X26" i="2"/>
  <c r="X27" i="2"/>
  <c r="X28" i="2"/>
  <c r="X29" i="2"/>
  <c r="X30" i="2"/>
  <c r="X31" i="2"/>
  <c r="X32" i="2"/>
  <c r="X33" i="2"/>
  <c r="X34" i="2"/>
  <c r="X35" i="2"/>
  <c r="X36" i="2"/>
  <c r="X38" i="2"/>
  <c r="X39" i="2"/>
  <c r="X40" i="2"/>
  <c r="X41" i="2"/>
  <c r="X42" i="2"/>
  <c r="X43" i="2"/>
  <c r="X44" i="2"/>
  <c r="X45" i="2"/>
  <c r="X46" i="2"/>
  <c r="X48" i="2"/>
  <c r="X49" i="2"/>
  <c r="X50" i="2"/>
  <c r="X51" i="2"/>
  <c r="X52" i="2"/>
  <c r="X53" i="2"/>
  <c r="X54" i="2"/>
  <c r="X55" i="2"/>
  <c r="X56" i="2"/>
  <c r="X58" i="2"/>
  <c r="X59" i="2"/>
  <c r="X60" i="2"/>
  <c r="X61" i="2"/>
  <c r="X62" i="2"/>
  <c r="X63" i="2"/>
  <c r="X64" i="2"/>
  <c r="X65" i="2"/>
  <c r="X66" i="2"/>
  <c r="X68" i="2"/>
  <c r="Y158" i="2"/>
  <c r="Y8" i="2" l="1"/>
  <c r="Y9" i="2"/>
  <c r="Y10" i="2"/>
  <c r="Y11" i="2"/>
  <c r="Y12" i="2"/>
  <c r="Y13" i="2"/>
  <c r="Y14" i="2"/>
  <c r="Y15" i="2"/>
  <c r="Y16" i="2"/>
  <c r="Y17" i="2"/>
  <c r="Y18" i="2"/>
  <c r="Y19" i="2"/>
  <c r="Y20" i="2"/>
  <c r="Y22" i="2"/>
  <c r="Y23" i="2"/>
  <c r="Y24" i="2"/>
  <c r="Y25" i="2"/>
  <c r="Y26" i="2"/>
  <c r="Y27" i="2"/>
  <c r="Y28" i="2"/>
  <c r="Y29" i="2"/>
  <c r="Y30" i="2"/>
  <c r="Y31" i="2"/>
  <c r="Y32" i="2"/>
  <c r="Y33" i="2"/>
  <c r="Y34" i="2"/>
  <c r="Y35" i="2"/>
  <c r="Y36" i="2"/>
  <c r="Y37" i="2"/>
  <c r="Y38" i="2"/>
  <c r="Y39" i="2"/>
  <c r="Y40" i="2"/>
  <c r="Y41" i="2"/>
  <c r="Y42" i="2"/>
  <c r="Y43" i="2"/>
  <c r="Y44" i="2"/>
  <c r="Y45" i="2"/>
  <c r="Y46" i="2"/>
  <c r="Y47" i="2"/>
  <c r="Y48" i="2"/>
  <c r="Y49" i="2"/>
  <c r="Y50" i="2"/>
  <c r="Y51" i="2"/>
  <c r="Y52" i="2"/>
  <c r="Y53" i="2"/>
  <c r="Y54" i="2"/>
  <c r="Y55" i="2"/>
  <c r="Y56" i="2"/>
  <c r="Y57" i="2"/>
  <c r="Y58" i="2"/>
  <c r="Y59" i="2"/>
  <c r="Y60" i="2"/>
  <c r="Y61" i="2"/>
  <c r="Y62" i="2"/>
  <c r="Y63" i="2"/>
  <c r="Y64" i="2"/>
  <c r="Y65" i="2"/>
  <c r="Y66" i="2"/>
  <c r="Y67" i="2"/>
  <c r="Y68" i="2"/>
  <c r="Y70" i="2"/>
  <c r="Y71" i="2"/>
  <c r="Y72" i="2"/>
  <c r="Y73" i="2"/>
  <c r="Y74" i="2"/>
  <c r="Y75" i="2"/>
  <c r="Y76" i="2"/>
  <c r="Y77" i="2"/>
  <c r="Y78" i="2"/>
  <c r="Y79" i="2"/>
  <c r="Y80" i="2"/>
  <c r="Y81" i="2"/>
  <c r="Y82" i="2"/>
  <c r="Y83" i="2"/>
  <c r="Y84" i="2"/>
  <c r="Y85" i="2"/>
  <c r="Y86" i="2"/>
  <c r="Y87" i="2"/>
  <c r="Y88" i="2"/>
  <c r="Y89" i="2"/>
  <c r="Y90" i="2"/>
  <c r="Y91" i="2"/>
  <c r="Y92" i="2"/>
  <c r="Y93" i="2"/>
  <c r="Y95" i="2"/>
  <c r="Y96" i="2"/>
  <c r="Y97" i="2"/>
  <c r="Y98" i="2"/>
  <c r="Y99" i="2"/>
  <c r="Y100" i="2"/>
  <c r="Y101" i="2"/>
  <c r="Y102" i="2"/>
  <c r="Y103" i="2"/>
  <c r="Y104" i="2"/>
  <c r="Y105" i="2"/>
  <c r="Y106" i="2"/>
  <c r="Y107" i="2"/>
  <c r="Y108" i="2"/>
  <c r="Y109" i="2"/>
  <c r="Y110" i="2"/>
  <c r="Y111" i="2"/>
  <c r="Y112" i="2"/>
  <c r="Y113" i="2"/>
  <c r="Y114" i="2"/>
  <c r="Y115" i="2"/>
  <c r="Y116" i="2"/>
  <c r="Y117" i="2"/>
  <c r="Y118" i="2"/>
  <c r="Y119" i="2"/>
  <c r="Y120" i="2"/>
  <c r="Y121" i="2"/>
  <c r="Y122" i="2"/>
  <c r="Y123" i="2"/>
  <c r="Y124" i="2"/>
  <c r="Y125" i="2"/>
  <c r="Y126" i="2"/>
  <c r="Y127" i="2"/>
  <c r="Y128" i="2"/>
  <c r="Y129" i="2"/>
  <c r="Y130" i="2"/>
  <c r="Y131" i="2"/>
  <c r="Y132" i="2"/>
  <c r="Y133" i="2"/>
  <c r="Y134" i="2"/>
  <c r="Y136" i="2"/>
  <c r="Y137" i="2"/>
  <c r="Y138" i="2"/>
  <c r="Y139" i="2"/>
  <c r="Y140" i="2"/>
  <c r="Y141" i="2"/>
  <c r="Y142" i="2"/>
  <c r="Y143" i="2"/>
  <c r="Y144" i="2"/>
  <c r="Y145" i="2"/>
  <c r="Y146" i="2"/>
  <c r="Y147" i="2"/>
  <c r="Y148" i="2"/>
  <c r="Y149" i="2"/>
  <c r="Y150" i="2"/>
  <c r="Y151" i="2"/>
  <c r="Y152" i="2"/>
  <c r="Y153" i="2"/>
  <c r="Y154" i="2"/>
  <c r="Y156" i="2"/>
  <c r="Y157" i="2"/>
  <c r="Y160" i="2"/>
  <c r="Y161" i="2"/>
  <c r="Y162" i="2"/>
  <c r="Y163" i="2"/>
  <c r="Y164" i="2"/>
  <c r="Y165" i="2"/>
  <c r="Y166" i="2"/>
  <c r="Y167" i="2"/>
  <c r="Y168" i="2"/>
  <c r="Y169" i="2"/>
  <c r="Y170" i="2"/>
  <c r="Y171" i="2"/>
  <c r="Y172" i="2"/>
  <c r="Y173" i="2"/>
  <c r="Y174" i="2"/>
  <c r="Y175" i="2"/>
  <c r="Y176" i="2"/>
  <c r="Y177" i="2"/>
  <c r="Y178" i="2"/>
  <c r="Y179" i="2"/>
  <c r="Y180" i="2"/>
  <c r="Y181" i="2"/>
  <c r="Y182" i="2"/>
  <c r="Y183" i="2"/>
  <c r="Y184" i="2"/>
  <c r="Y185" i="2"/>
  <c r="Y186" i="2"/>
  <c r="Y187" i="2"/>
  <c r="Y188" i="2"/>
  <c r="Y189" i="2"/>
  <c r="Y190" i="2"/>
  <c r="Y191" i="2"/>
  <c r="Y192" i="2"/>
  <c r="Y193" i="2"/>
  <c r="Y194" i="2"/>
  <c r="Y195" i="2"/>
  <c r="Y196" i="2"/>
  <c r="Y197" i="2"/>
  <c r="Y198" i="2"/>
  <c r="Y199" i="2"/>
  <c r="Y200" i="2"/>
  <c r="Y201" i="2"/>
  <c r="Y202" i="2"/>
  <c r="Y203" i="2"/>
  <c r="Y205" i="2"/>
  <c r="Y206" i="2"/>
  <c r="Y207" i="2"/>
  <c r="Y208" i="2"/>
  <c r="Y209" i="2"/>
  <c r="Y210" i="2"/>
  <c r="Y7" i="2"/>
  <c r="Y159" i="2" l="1"/>
  <c r="Y94" i="2"/>
  <c r="Y135" i="2"/>
  <c r="Y217" i="2"/>
  <c r="Y69" i="2"/>
  <c r="X76" i="2"/>
  <c r="M215" i="19"/>
  <c r="L215" i="19"/>
  <c r="K215" i="19"/>
  <c r="J215" i="19"/>
  <c r="I215" i="19"/>
  <c r="H215" i="19"/>
  <c r="G215" i="19"/>
  <c r="M214" i="19"/>
  <c r="L214" i="19"/>
  <c r="K214" i="19"/>
  <c r="J214" i="19"/>
  <c r="I214" i="19"/>
  <c r="H214" i="19"/>
  <c r="G214" i="19"/>
  <c r="M213" i="19"/>
  <c r="L213" i="19"/>
  <c r="K213" i="19"/>
  <c r="J213" i="19"/>
  <c r="I213" i="19"/>
  <c r="H213" i="19"/>
  <c r="G213" i="19"/>
  <c r="M212" i="19"/>
  <c r="L212" i="19"/>
  <c r="K212" i="19"/>
  <c r="J212" i="19"/>
  <c r="I212" i="19"/>
  <c r="H212" i="19"/>
  <c r="G212" i="19"/>
  <c r="M211" i="19"/>
  <c r="L211" i="19"/>
  <c r="K211" i="19"/>
  <c r="J211" i="19"/>
  <c r="I211" i="19"/>
  <c r="H211" i="19"/>
  <c r="G211" i="19"/>
  <c r="M210" i="19"/>
  <c r="L210" i="19"/>
  <c r="K210" i="19"/>
  <c r="J210" i="19"/>
  <c r="I210" i="19"/>
  <c r="H210" i="19"/>
  <c r="G210" i="19"/>
  <c r="M209" i="19"/>
  <c r="L209" i="19"/>
  <c r="K209" i="19"/>
  <c r="J209" i="19"/>
  <c r="I209" i="19"/>
  <c r="H209" i="19"/>
  <c r="G209" i="19"/>
  <c r="M208" i="19"/>
  <c r="L208" i="19"/>
  <c r="K208" i="19"/>
  <c r="J208" i="19"/>
  <c r="I208" i="19"/>
  <c r="H208" i="19"/>
  <c r="G208" i="19"/>
  <c r="M203" i="19"/>
  <c r="L203" i="19"/>
  <c r="K203" i="19"/>
  <c r="J203" i="19"/>
  <c r="I203" i="19"/>
  <c r="H203" i="19"/>
  <c r="G203" i="19"/>
  <c r="M202" i="19"/>
  <c r="L202" i="19"/>
  <c r="K202" i="19"/>
  <c r="J202" i="19"/>
  <c r="I202" i="19"/>
  <c r="H202" i="19"/>
  <c r="G202" i="19"/>
  <c r="M201" i="19"/>
  <c r="L201" i="19"/>
  <c r="K201" i="19"/>
  <c r="J201" i="19"/>
  <c r="I201" i="19"/>
  <c r="H201" i="19"/>
  <c r="G201" i="19"/>
  <c r="M200" i="19"/>
  <c r="L200" i="19"/>
  <c r="K200" i="19"/>
  <c r="J200" i="19"/>
  <c r="I200" i="19"/>
  <c r="H200" i="19"/>
  <c r="G200" i="19"/>
  <c r="M198" i="19"/>
  <c r="L198" i="19"/>
  <c r="K198" i="19"/>
  <c r="J198" i="19"/>
  <c r="I198" i="19"/>
  <c r="H198" i="19"/>
  <c r="G198" i="19"/>
  <c r="M197" i="19"/>
  <c r="L197" i="19"/>
  <c r="K197" i="19"/>
  <c r="J197" i="19"/>
  <c r="I197" i="19"/>
  <c r="H197" i="19"/>
  <c r="G197" i="19"/>
  <c r="M196" i="19"/>
  <c r="L196" i="19"/>
  <c r="K196" i="19"/>
  <c r="J196" i="19"/>
  <c r="I196" i="19"/>
  <c r="H196" i="19"/>
  <c r="G196" i="19"/>
  <c r="M195" i="19"/>
  <c r="L195" i="19"/>
  <c r="K195" i="19"/>
  <c r="J195" i="19"/>
  <c r="I195" i="19"/>
  <c r="H195" i="19"/>
  <c r="G195" i="19"/>
  <c r="M194" i="19"/>
  <c r="L194" i="19"/>
  <c r="K194" i="19"/>
  <c r="J194" i="19"/>
  <c r="I194" i="19"/>
  <c r="H194" i="19"/>
  <c r="G194" i="19"/>
  <c r="M193" i="19"/>
  <c r="L193" i="19"/>
  <c r="K193" i="19"/>
  <c r="J193" i="19"/>
  <c r="I193" i="19"/>
  <c r="H193" i="19"/>
  <c r="G193" i="19"/>
  <c r="M191" i="19"/>
  <c r="L191" i="19"/>
  <c r="K191" i="19"/>
  <c r="J191" i="19"/>
  <c r="I191" i="19"/>
  <c r="H191" i="19"/>
  <c r="G191" i="19"/>
  <c r="M190" i="19"/>
  <c r="L190" i="19"/>
  <c r="K190" i="19"/>
  <c r="J190" i="19"/>
  <c r="I190" i="19"/>
  <c r="H190" i="19"/>
  <c r="G190" i="19"/>
  <c r="M189" i="19"/>
  <c r="L189" i="19"/>
  <c r="K189" i="19"/>
  <c r="J189" i="19"/>
  <c r="I189" i="19"/>
  <c r="H189" i="19"/>
  <c r="G189" i="19"/>
  <c r="M188" i="19"/>
  <c r="L188" i="19"/>
  <c r="K188" i="19"/>
  <c r="J188" i="19"/>
  <c r="I188" i="19"/>
  <c r="H188" i="19"/>
  <c r="G188" i="19"/>
  <c r="M187" i="19"/>
  <c r="L187" i="19"/>
  <c r="K187" i="19"/>
  <c r="J187" i="19"/>
  <c r="I187" i="19"/>
  <c r="H187" i="19"/>
  <c r="G187" i="19"/>
  <c r="M186" i="19"/>
  <c r="L186" i="19"/>
  <c r="K186" i="19"/>
  <c r="J186" i="19"/>
  <c r="I186" i="19"/>
  <c r="H186" i="19"/>
  <c r="G186" i="19"/>
  <c r="M185" i="19"/>
  <c r="L185" i="19"/>
  <c r="K185" i="19"/>
  <c r="J185" i="19"/>
  <c r="I185" i="19"/>
  <c r="H185" i="19"/>
  <c r="G185" i="19"/>
  <c r="M184" i="19"/>
  <c r="L184" i="19"/>
  <c r="K184" i="19"/>
  <c r="J184" i="19"/>
  <c r="I184" i="19"/>
  <c r="H184" i="19"/>
  <c r="G184" i="19"/>
  <c r="M183" i="19"/>
  <c r="L183" i="19"/>
  <c r="K183" i="19"/>
  <c r="J183" i="19"/>
  <c r="I183" i="19"/>
  <c r="H183" i="19"/>
  <c r="G183" i="19"/>
  <c r="M182" i="19"/>
  <c r="L182" i="19"/>
  <c r="K182" i="19"/>
  <c r="J182" i="19"/>
  <c r="I182" i="19"/>
  <c r="H182" i="19"/>
  <c r="G182" i="19"/>
  <c r="M181" i="19"/>
  <c r="L181" i="19"/>
  <c r="K181" i="19"/>
  <c r="J181" i="19"/>
  <c r="I181" i="19"/>
  <c r="H181" i="19"/>
  <c r="G181" i="19"/>
  <c r="M180" i="19"/>
  <c r="L180" i="19"/>
  <c r="K180" i="19"/>
  <c r="J180" i="19"/>
  <c r="I180" i="19"/>
  <c r="H180" i="19"/>
  <c r="G180" i="19"/>
  <c r="M179" i="19"/>
  <c r="L179" i="19"/>
  <c r="K179" i="19"/>
  <c r="J179" i="19"/>
  <c r="I179" i="19"/>
  <c r="H179" i="19"/>
  <c r="G179" i="19"/>
  <c r="M178" i="19"/>
  <c r="L178" i="19"/>
  <c r="K178" i="19"/>
  <c r="J178" i="19"/>
  <c r="I178" i="19"/>
  <c r="H178" i="19"/>
  <c r="G178" i="19"/>
  <c r="M177" i="19"/>
  <c r="L177" i="19"/>
  <c r="K177" i="19"/>
  <c r="J177" i="19"/>
  <c r="I177" i="19"/>
  <c r="H177" i="19"/>
  <c r="G177" i="19"/>
  <c r="M176" i="19"/>
  <c r="L176" i="19"/>
  <c r="K176" i="19"/>
  <c r="J176" i="19"/>
  <c r="I176" i="19"/>
  <c r="H176" i="19"/>
  <c r="G176" i="19"/>
  <c r="M175" i="19"/>
  <c r="L175" i="19"/>
  <c r="K175" i="19"/>
  <c r="J175" i="19"/>
  <c r="I175" i="19"/>
  <c r="H175" i="19"/>
  <c r="G175" i="19"/>
  <c r="M174" i="19"/>
  <c r="L174" i="19"/>
  <c r="K174" i="19"/>
  <c r="J174" i="19"/>
  <c r="I174" i="19"/>
  <c r="H174" i="19"/>
  <c r="G174" i="19"/>
  <c r="M173" i="19"/>
  <c r="L173" i="19"/>
  <c r="K173" i="19"/>
  <c r="J173" i="19"/>
  <c r="I173" i="19"/>
  <c r="H173" i="19"/>
  <c r="G173" i="19"/>
  <c r="M172" i="19"/>
  <c r="L172" i="19"/>
  <c r="K172" i="19"/>
  <c r="J172" i="19"/>
  <c r="I172" i="19"/>
  <c r="H172" i="19"/>
  <c r="G172" i="19"/>
  <c r="M171" i="19"/>
  <c r="L171" i="19"/>
  <c r="K171" i="19"/>
  <c r="J171" i="19"/>
  <c r="I171" i="19"/>
  <c r="H171" i="19"/>
  <c r="G171" i="19"/>
  <c r="M170" i="19"/>
  <c r="L170" i="19"/>
  <c r="K170" i="19"/>
  <c r="J170" i="19"/>
  <c r="I170" i="19"/>
  <c r="H170" i="19"/>
  <c r="G170" i="19"/>
  <c r="M169" i="19"/>
  <c r="L169" i="19"/>
  <c r="K169" i="19"/>
  <c r="J169" i="19"/>
  <c r="I169" i="19"/>
  <c r="H169" i="19"/>
  <c r="G169" i="19"/>
  <c r="M168" i="19"/>
  <c r="L168" i="19"/>
  <c r="K168" i="19"/>
  <c r="J168" i="19"/>
  <c r="I168" i="19"/>
  <c r="H168" i="19"/>
  <c r="G168" i="19"/>
  <c r="M167" i="19"/>
  <c r="L167" i="19"/>
  <c r="K167" i="19"/>
  <c r="J167" i="19"/>
  <c r="I167" i="19"/>
  <c r="H167" i="19"/>
  <c r="G167" i="19"/>
  <c r="M166" i="19"/>
  <c r="L166" i="19"/>
  <c r="K166" i="19"/>
  <c r="J166" i="19"/>
  <c r="I166" i="19"/>
  <c r="H166" i="19"/>
  <c r="G166" i="19"/>
  <c r="M165" i="19"/>
  <c r="L165" i="19"/>
  <c r="K165" i="19"/>
  <c r="J165" i="19"/>
  <c r="I165" i="19"/>
  <c r="H165" i="19"/>
  <c r="G165" i="19"/>
  <c r="M164" i="19"/>
  <c r="L164" i="19"/>
  <c r="K164" i="19"/>
  <c r="J164" i="19"/>
  <c r="I164" i="19"/>
  <c r="H164" i="19"/>
  <c r="G164" i="19"/>
  <c r="M163" i="19"/>
  <c r="L163" i="19"/>
  <c r="K163" i="19"/>
  <c r="J163" i="19"/>
  <c r="I163" i="19"/>
  <c r="H163" i="19"/>
  <c r="G163" i="19"/>
  <c r="M162" i="19"/>
  <c r="L162" i="19"/>
  <c r="K162" i="19"/>
  <c r="J162" i="19"/>
  <c r="I162" i="19"/>
  <c r="H162" i="19"/>
  <c r="G162" i="19"/>
  <c r="M161" i="19"/>
  <c r="L161" i="19"/>
  <c r="K161" i="19"/>
  <c r="J161" i="19"/>
  <c r="I161" i="19"/>
  <c r="H161" i="19"/>
  <c r="G161" i="19"/>
  <c r="M160" i="19"/>
  <c r="L160" i="19"/>
  <c r="K160" i="19"/>
  <c r="J160" i="19"/>
  <c r="I160" i="19"/>
  <c r="H160" i="19"/>
  <c r="G160" i="19"/>
  <c r="M159" i="19"/>
  <c r="L159" i="19"/>
  <c r="K159" i="19"/>
  <c r="J159" i="19"/>
  <c r="I159" i="19"/>
  <c r="H159" i="19"/>
  <c r="G159" i="19"/>
  <c r="M157" i="19"/>
  <c r="L157" i="19"/>
  <c r="K157" i="19"/>
  <c r="J157" i="19"/>
  <c r="I157" i="19"/>
  <c r="H157" i="19"/>
  <c r="G157" i="19"/>
  <c r="M155" i="19"/>
  <c r="L155" i="19"/>
  <c r="K155" i="19"/>
  <c r="J155" i="19"/>
  <c r="I155" i="19"/>
  <c r="H155" i="19"/>
  <c r="G155" i="19"/>
  <c r="M154" i="19"/>
  <c r="L154" i="19"/>
  <c r="K154" i="19"/>
  <c r="J154" i="19"/>
  <c r="I154" i="19"/>
  <c r="H154" i="19"/>
  <c r="G154" i="19"/>
  <c r="M153" i="19"/>
  <c r="L153" i="19"/>
  <c r="K153" i="19"/>
  <c r="J153" i="19"/>
  <c r="I153" i="19"/>
  <c r="H153" i="19"/>
  <c r="G153" i="19"/>
  <c r="M152" i="19"/>
  <c r="L152" i="19"/>
  <c r="K152" i="19"/>
  <c r="J152" i="19"/>
  <c r="I152" i="19"/>
  <c r="H152" i="19"/>
  <c r="G152" i="19"/>
  <c r="M151" i="19"/>
  <c r="L151" i="19"/>
  <c r="K151" i="19"/>
  <c r="J151" i="19"/>
  <c r="I151" i="19"/>
  <c r="H151" i="19"/>
  <c r="G151" i="19"/>
  <c r="M150" i="19"/>
  <c r="L150" i="19"/>
  <c r="K150" i="19"/>
  <c r="J150" i="19"/>
  <c r="I150" i="19"/>
  <c r="H150" i="19"/>
  <c r="G150" i="19"/>
  <c r="M149" i="19"/>
  <c r="L149" i="19"/>
  <c r="K149" i="19"/>
  <c r="J149" i="19"/>
  <c r="I149" i="19"/>
  <c r="H149" i="19"/>
  <c r="G149" i="19"/>
  <c r="M148" i="19"/>
  <c r="L148" i="19"/>
  <c r="K148" i="19"/>
  <c r="J148" i="19"/>
  <c r="I148" i="19"/>
  <c r="H148" i="19"/>
  <c r="G148" i="19"/>
  <c r="M147" i="19"/>
  <c r="L147" i="19"/>
  <c r="K147" i="19"/>
  <c r="J147" i="19"/>
  <c r="I147" i="19"/>
  <c r="H147" i="19"/>
  <c r="G147" i="19"/>
  <c r="M146" i="19"/>
  <c r="L146" i="19"/>
  <c r="K146" i="19"/>
  <c r="J146" i="19"/>
  <c r="I146" i="19"/>
  <c r="H146" i="19"/>
  <c r="G146" i="19"/>
  <c r="M145" i="19"/>
  <c r="L145" i="19"/>
  <c r="K145" i="19"/>
  <c r="J145" i="19"/>
  <c r="I145" i="19"/>
  <c r="H145" i="19"/>
  <c r="G145" i="19"/>
  <c r="M144" i="19"/>
  <c r="L144" i="19"/>
  <c r="K144" i="19"/>
  <c r="J144" i="19"/>
  <c r="I144" i="19"/>
  <c r="H144" i="19"/>
  <c r="G144" i="19"/>
  <c r="M143" i="19"/>
  <c r="L143" i="19"/>
  <c r="K143" i="19"/>
  <c r="J143" i="19"/>
  <c r="I143" i="19"/>
  <c r="H143" i="19"/>
  <c r="G143" i="19"/>
  <c r="M142" i="19"/>
  <c r="L142" i="19"/>
  <c r="K142" i="19"/>
  <c r="J142" i="19"/>
  <c r="I142" i="19"/>
  <c r="H142" i="19"/>
  <c r="G142" i="19"/>
  <c r="M141" i="19"/>
  <c r="L141" i="19"/>
  <c r="K141" i="19"/>
  <c r="J141" i="19"/>
  <c r="I141" i="19"/>
  <c r="H141" i="19"/>
  <c r="G141" i="19"/>
  <c r="M140" i="19"/>
  <c r="L140" i="19"/>
  <c r="K140" i="19"/>
  <c r="J140" i="19"/>
  <c r="I140" i="19"/>
  <c r="H140" i="19"/>
  <c r="G140" i="19"/>
  <c r="M139" i="19"/>
  <c r="L139" i="19"/>
  <c r="K139" i="19"/>
  <c r="J139" i="19"/>
  <c r="I139" i="19"/>
  <c r="H139" i="19"/>
  <c r="G139" i="19"/>
  <c r="M138" i="19"/>
  <c r="L138" i="19"/>
  <c r="K138" i="19"/>
  <c r="J138" i="19"/>
  <c r="I138" i="19"/>
  <c r="H138" i="19"/>
  <c r="G138" i="19"/>
  <c r="M137" i="19"/>
  <c r="L137" i="19"/>
  <c r="K137" i="19"/>
  <c r="J137" i="19"/>
  <c r="I137" i="19"/>
  <c r="H137" i="19"/>
  <c r="G137" i="19"/>
  <c r="M136" i="19"/>
  <c r="L136" i="19"/>
  <c r="K136" i="19"/>
  <c r="J136" i="19"/>
  <c r="I136" i="19"/>
  <c r="H136" i="19"/>
  <c r="G136" i="19"/>
  <c r="M135" i="19"/>
  <c r="L135" i="19"/>
  <c r="K135" i="19"/>
  <c r="J135" i="19"/>
  <c r="I135" i="19"/>
  <c r="H135" i="19"/>
  <c r="G135" i="19"/>
  <c r="M132" i="19"/>
  <c r="L132" i="19"/>
  <c r="K132" i="19"/>
  <c r="J132" i="19"/>
  <c r="I132" i="19"/>
  <c r="H132" i="19"/>
  <c r="G132" i="19"/>
  <c r="M131" i="19"/>
  <c r="L131" i="19"/>
  <c r="K131" i="19"/>
  <c r="J131" i="19"/>
  <c r="I131" i="19"/>
  <c r="H131" i="19"/>
  <c r="G131" i="19"/>
  <c r="M129" i="19"/>
  <c r="L129" i="19"/>
  <c r="K129" i="19"/>
  <c r="J129" i="19"/>
  <c r="I129" i="19"/>
  <c r="H129" i="19"/>
  <c r="G129" i="19"/>
  <c r="M128" i="19"/>
  <c r="L128" i="19"/>
  <c r="K128" i="19"/>
  <c r="J128" i="19"/>
  <c r="I128" i="19"/>
  <c r="H128" i="19"/>
  <c r="G128" i="19"/>
  <c r="M127" i="19"/>
  <c r="L127" i="19"/>
  <c r="K127" i="19"/>
  <c r="J127" i="19"/>
  <c r="I127" i="19"/>
  <c r="H127" i="19"/>
  <c r="G127" i="19"/>
  <c r="M126" i="19"/>
  <c r="L126" i="19"/>
  <c r="K126" i="19"/>
  <c r="J126" i="19"/>
  <c r="I126" i="19"/>
  <c r="H126" i="19"/>
  <c r="G126" i="19"/>
  <c r="M124" i="19"/>
  <c r="L124" i="19"/>
  <c r="K124" i="19"/>
  <c r="J124" i="19"/>
  <c r="I124" i="19"/>
  <c r="H124" i="19"/>
  <c r="G124" i="19"/>
  <c r="M123" i="19"/>
  <c r="L123" i="19"/>
  <c r="K123" i="19"/>
  <c r="J123" i="19"/>
  <c r="I123" i="19"/>
  <c r="H123" i="19"/>
  <c r="G123" i="19"/>
  <c r="M122" i="19"/>
  <c r="L122" i="19"/>
  <c r="K122" i="19"/>
  <c r="J122" i="19"/>
  <c r="I122" i="19"/>
  <c r="H122" i="19"/>
  <c r="G122" i="19"/>
  <c r="M121" i="19"/>
  <c r="L121" i="19"/>
  <c r="K121" i="19"/>
  <c r="J121" i="19"/>
  <c r="I121" i="19"/>
  <c r="H121" i="19"/>
  <c r="G121" i="19"/>
  <c r="M120" i="19"/>
  <c r="L120" i="19"/>
  <c r="K120" i="19"/>
  <c r="J120" i="19"/>
  <c r="I120" i="19"/>
  <c r="H120" i="19"/>
  <c r="G120" i="19"/>
  <c r="M119" i="19"/>
  <c r="L119" i="19"/>
  <c r="K119" i="19"/>
  <c r="J119" i="19"/>
  <c r="I119" i="19"/>
  <c r="H119" i="19"/>
  <c r="G119" i="19"/>
  <c r="M117" i="19"/>
  <c r="L117" i="19"/>
  <c r="K117" i="19"/>
  <c r="J117" i="19"/>
  <c r="I117" i="19"/>
  <c r="H117" i="19"/>
  <c r="G117" i="19"/>
  <c r="M116" i="19"/>
  <c r="L116" i="19"/>
  <c r="K116" i="19"/>
  <c r="J116" i="19"/>
  <c r="I116" i="19"/>
  <c r="H116" i="19"/>
  <c r="G116" i="19"/>
  <c r="M115" i="19"/>
  <c r="L115" i="19"/>
  <c r="K115" i="19"/>
  <c r="J115" i="19"/>
  <c r="I115" i="19"/>
  <c r="H115" i="19"/>
  <c r="G115" i="19"/>
  <c r="M114" i="19"/>
  <c r="L114" i="19"/>
  <c r="K114" i="19"/>
  <c r="J114" i="19"/>
  <c r="I114" i="19"/>
  <c r="H114" i="19"/>
  <c r="G114" i="19"/>
  <c r="M113" i="19"/>
  <c r="L113" i="19"/>
  <c r="K113" i="19"/>
  <c r="J113" i="19"/>
  <c r="I113" i="19"/>
  <c r="H113" i="19"/>
  <c r="G113" i="19"/>
  <c r="M112" i="19"/>
  <c r="L112" i="19"/>
  <c r="K112" i="19"/>
  <c r="J112" i="19"/>
  <c r="I112" i="19"/>
  <c r="H112" i="19"/>
  <c r="G112" i="19"/>
  <c r="M111" i="19"/>
  <c r="L111" i="19"/>
  <c r="K111" i="19"/>
  <c r="J111" i="19"/>
  <c r="I111" i="19"/>
  <c r="H111" i="19"/>
  <c r="G111" i="19"/>
  <c r="M109" i="19"/>
  <c r="L109" i="19"/>
  <c r="K109" i="19"/>
  <c r="J109" i="19"/>
  <c r="I109" i="19"/>
  <c r="H109" i="19"/>
  <c r="G109" i="19"/>
  <c r="M108" i="19"/>
  <c r="L108" i="19"/>
  <c r="K108" i="19"/>
  <c r="J108" i="19"/>
  <c r="I108" i="19"/>
  <c r="H108" i="19"/>
  <c r="G108" i="19"/>
  <c r="M107" i="19"/>
  <c r="L107" i="19"/>
  <c r="K107" i="19"/>
  <c r="J107" i="19"/>
  <c r="I107" i="19"/>
  <c r="H107" i="19"/>
  <c r="G107" i="19"/>
  <c r="M106" i="19"/>
  <c r="L106" i="19"/>
  <c r="K106" i="19"/>
  <c r="J106" i="19"/>
  <c r="I106" i="19"/>
  <c r="H106" i="19"/>
  <c r="G106" i="19"/>
  <c r="M105" i="19"/>
  <c r="L105" i="19"/>
  <c r="K105" i="19"/>
  <c r="J105" i="19"/>
  <c r="I105" i="19"/>
  <c r="H105" i="19"/>
  <c r="G105" i="19"/>
  <c r="M104" i="19"/>
  <c r="L104" i="19"/>
  <c r="K104" i="19"/>
  <c r="J104" i="19"/>
  <c r="I104" i="19"/>
  <c r="H104" i="19"/>
  <c r="G104" i="19"/>
  <c r="M103" i="19"/>
  <c r="L103" i="19"/>
  <c r="K103" i="19"/>
  <c r="J103" i="19"/>
  <c r="I103" i="19"/>
  <c r="H103" i="19"/>
  <c r="G103" i="19"/>
  <c r="M102" i="19"/>
  <c r="L102" i="19"/>
  <c r="K102" i="19"/>
  <c r="J102" i="19"/>
  <c r="I102" i="19"/>
  <c r="H102" i="19"/>
  <c r="G102" i="19"/>
  <c r="M101" i="19"/>
  <c r="L101" i="19"/>
  <c r="K101" i="19"/>
  <c r="J101" i="19"/>
  <c r="I101" i="19"/>
  <c r="H101" i="19"/>
  <c r="G101" i="19"/>
  <c r="M100" i="19"/>
  <c r="L100" i="19"/>
  <c r="K100" i="19"/>
  <c r="J100" i="19"/>
  <c r="I100" i="19"/>
  <c r="H100" i="19"/>
  <c r="G100" i="19"/>
  <c r="M99" i="19"/>
  <c r="L99" i="19"/>
  <c r="K99" i="19"/>
  <c r="J99" i="19"/>
  <c r="I99" i="19"/>
  <c r="H99" i="19"/>
  <c r="G99" i="19"/>
  <c r="M98" i="19"/>
  <c r="L98" i="19"/>
  <c r="K98" i="19"/>
  <c r="J98" i="19"/>
  <c r="I98" i="19"/>
  <c r="H98" i="19"/>
  <c r="G98" i="19"/>
  <c r="M97" i="19"/>
  <c r="L97" i="19"/>
  <c r="K97" i="19"/>
  <c r="J97" i="19"/>
  <c r="I97" i="19"/>
  <c r="H97" i="19"/>
  <c r="G97" i="19"/>
  <c r="M96" i="19"/>
  <c r="L96" i="19"/>
  <c r="K96" i="19"/>
  <c r="J96" i="19"/>
  <c r="I96" i="19"/>
  <c r="H96" i="19"/>
  <c r="G96" i="19"/>
  <c r="M95" i="19"/>
  <c r="L95" i="19"/>
  <c r="K95" i="19"/>
  <c r="J95" i="19"/>
  <c r="I95" i="19"/>
  <c r="H95" i="19"/>
  <c r="G95" i="19"/>
  <c r="M94" i="19"/>
  <c r="L94" i="19"/>
  <c r="K94" i="19"/>
  <c r="J94" i="19"/>
  <c r="I94" i="19"/>
  <c r="H94" i="19"/>
  <c r="G94" i="19"/>
  <c r="M91" i="19"/>
  <c r="L91" i="19"/>
  <c r="K91" i="19"/>
  <c r="J91" i="19"/>
  <c r="I91" i="19"/>
  <c r="H91" i="19"/>
  <c r="G91" i="19"/>
  <c r="M90" i="19"/>
  <c r="L90" i="19"/>
  <c r="K90" i="19"/>
  <c r="J90" i="19"/>
  <c r="I90" i="19"/>
  <c r="H90" i="19"/>
  <c r="G90" i="19"/>
  <c r="M89" i="19"/>
  <c r="L89" i="19"/>
  <c r="K89" i="19"/>
  <c r="J89" i="19"/>
  <c r="I89" i="19"/>
  <c r="H89" i="19"/>
  <c r="G89" i="19"/>
  <c r="M88" i="19"/>
  <c r="L88" i="19"/>
  <c r="K88" i="19"/>
  <c r="J88" i="19"/>
  <c r="I88" i="19"/>
  <c r="H88" i="19"/>
  <c r="G88" i="19"/>
  <c r="M87" i="19"/>
  <c r="L87" i="19"/>
  <c r="K87" i="19"/>
  <c r="J87" i="19"/>
  <c r="I87" i="19"/>
  <c r="H87" i="19"/>
  <c r="G87" i="19"/>
  <c r="M86" i="19"/>
  <c r="L86" i="19"/>
  <c r="K86" i="19"/>
  <c r="J86" i="19"/>
  <c r="I86" i="19"/>
  <c r="H86" i="19"/>
  <c r="G86" i="19"/>
  <c r="M84" i="19"/>
  <c r="L84" i="19"/>
  <c r="K84" i="19"/>
  <c r="J84" i="19"/>
  <c r="I84" i="19"/>
  <c r="H84" i="19"/>
  <c r="G84" i="19"/>
  <c r="M83" i="19"/>
  <c r="L83" i="19"/>
  <c r="K83" i="19"/>
  <c r="J83" i="19"/>
  <c r="I83" i="19"/>
  <c r="H83" i="19"/>
  <c r="G83" i="19"/>
  <c r="M82" i="19"/>
  <c r="L82" i="19"/>
  <c r="K82" i="19"/>
  <c r="J82" i="19"/>
  <c r="I82" i="19"/>
  <c r="H82" i="19"/>
  <c r="G82" i="19"/>
  <c r="M81" i="19"/>
  <c r="L81" i="19"/>
  <c r="K81" i="19"/>
  <c r="J81" i="19"/>
  <c r="I81" i="19"/>
  <c r="H81" i="19"/>
  <c r="G81" i="19"/>
  <c r="M80" i="19"/>
  <c r="L80" i="19"/>
  <c r="K80" i="19"/>
  <c r="J80" i="19"/>
  <c r="I80" i="19"/>
  <c r="H80" i="19"/>
  <c r="G80" i="19"/>
  <c r="M79" i="19"/>
  <c r="L79" i="19"/>
  <c r="K79" i="19"/>
  <c r="J79" i="19"/>
  <c r="I79" i="19"/>
  <c r="H79" i="19"/>
  <c r="G79" i="19"/>
  <c r="M78" i="19"/>
  <c r="L78" i="19"/>
  <c r="K78" i="19"/>
  <c r="J78" i="19"/>
  <c r="I78" i="19"/>
  <c r="H78" i="19"/>
  <c r="G78" i="19"/>
  <c r="M77" i="19"/>
  <c r="L77" i="19"/>
  <c r="K77" i="19"/>
  <c r="J77" i="19"/>
  <c r="I77" i="19"/>
  <c r="H77" i="19"/>
  <c r="G77" i="19"/>
  <c r="M76" i="19"/>
  <c r="L76" i="19"/>
  <c r="K76" i="19"/>
  <c r="J76" i="19"/>
  <c r="I76" i="19"/>
  <c r="H76" i="19"/>
  <c r="G76" i="19"/>
  <c r="M75" i="19"/>
  <c r="L75" i="19"/>
  <c r="K75" i="19"/>
  <c r="J75" i="19"/>
  <c r="I75" i="19"/>
  <c r="H75" i="19"/>
  <c r="G75" i="19"/>
  <c r="M74" i="19"/>
  <c r="L74" i="19"/>
  <c r="K74" i="19"/>
  <c r="J74" i="19"/>
  <c r="I74" i="19"/>
  <c r="H74" i="19"/>
  <c r="G74" i="19"/>
  <c r="M73" i="19"/>
  <c r="L73" i="19"/>
  <c r="K73" i="19"/>
  <c r="J73" i="19"/>
  <c r="I73" i="19"/>
  <c r="H73" i="19"/>
  <c r="G73" i="19"/>
  <c r="M72" i="19"/>
  <c r="L72" i="19"/>
  <c r="K72" i="19"/>
  <c r="J72" i="19"/>
  <c r="I72" i="19"/>
  <c r="H72" i="19"/>
  <c r="G72" i="19"/>
  <c r="M71" i="19"/>
  <c r="L71" i="19"/>
  <c r="K71" i="19"/>
  <c r="J71" i="19"/>
  <c r="I71" i="19"/>
  <c r="H71" i="19"/>
  <c r="G71" i="19"/>
  <c r="M70" i="19"/>
  <c r="L70" i="19"/>
  <c r="K70" i="19"/>
  <c r="J70" i="19"/>
  <c r="I70" i="19"/>
  <c r="H70" i="19"/>
  <c r="G70" i="19"/>
  <c r="M69" i="19"/>
  <c r="L69" i="19"/>
  <c r="K69" i="19"/>
  <c r="J69" i="19"/>
  <c r="I69" i="19"/>
  <c r="H69" i="19"/>
  <c r="G69" i="19"/>
  <c r="M67" i="19"/>
  <c r="L67" i="19"/>
  <c r="K67" i="19"/>
  <c r="J67" i="19"/>
  <c r="I67" i="19"/>
  <c r="H67" i="19"/>
  <c r="G67" i="19"/>
  <c r="M65" i="19"/>
  <c r="L65" i="19"/>
  <c r="K65" i="19"/>
  <c r="J65" i="19"/>
  <c r="I65" i="19"/>
  <c r="H65" i="19"/>
  <c r="G65" i="19"/>
  <c r="M64" i="19"/>
  <c r="L64" i="19"/>
  <c r="K64" i="19"/>
  <c r="J64" i="19"/>
  <c r="I64" i="19"/>
  <c r="H64" i="19"/>
  <c r="G64" i="19"/>
  <c r="M63" i="19"/>
  <c r="L63" i="19"/>
  <c r="K63" i="19"/>
  <c r="J63" i="19"/>
  <c r="I63" i="19"/>
  <c r="H63" i="19"/>
  <c r="G63" i="19"/>
  <c r="M62" i="19"/>
  <c r="L62" i="19"/>
  <c r="K62" i="19"/>
  <c r="J62" i="19"/>
  <c r="I62" i="19"/>
  <c r="H62" i="19"/>
  <c r="G62" i="19"/>
  <c r="M61" i="19"/>
  <c r="L61" i="19"/>
  <c r="K61" i="19"/>
  <c r="J61" i="19"/>
  <c r="I61" i="19"/>
  <c r="H61" i="19"/>
  <c r="G61" i="19"/>
  <c r="M60" i="19"/>
  <c r="L60" i="19"/>
  <c r="K60" i="19"/>
  <c r="J60" i="19"/>
  <c r="I60" i="19"/>
  <c r="H60" i="19"/>
  <c r="G60" i="19"/>
  <c r="M59" i="19"/>
  <c r="L59" i="19"/>
  <c r="K59" i="19"/>
  <c r="J59" i="19"/>
  <c r="I59" i="19"/>
  <c r="H59" i="19"/>
  <c r="G59" i="19"/>
  <c r="M58" i="19"/>
  <c r="L58" i="19"/>
  <c r="K58" i="19"/>
  <c r="J58" i="19"/>
  <c r="I58" i="19"/>
  <c r="H58" i="19"/>
  <c r="G58" i="19"/>
  <c r="M57" i="19"/>
  <c r="L57" i="19"/>
  <c r="K57" i="19"/>
  <c r="J57" i="19"/>
  <c r="I57" i="19"/>
  <c r="H57" i="19"/>
  <c r="G57" i="19"/>
  <c r="M55" i="19"/>
  <c r="L55" i="19"/>
  <c r="K55" i="19"/>
  <c r="J55" i="19"/>
  <c r="I55" i="19"/>
  <c r="H55" i="19"/>
  <c r="G55" i="19"/>
  <c r="M54" i="19"/>
  <c r="L54" i="19"/>
  <c r="K54" i="19"/>
  <c r="J54" i="19"/>
  <c r="I54" i="19"/>
  <c r="H54" i="19"/>
  <c r="G54" i="19"/>
  <c r="M53" i="19"/>
  <c r="L53" i="19"/>
  <c r="K53" i="19"/>
  <c r="J53" i="19"/>
  <c r="I53" i="19"/>
  <c r="H53" i="19"/>
  <c r="G53" i="19"/>
  <c r="M52" i="19"/>
  <c r="L52" i="19"/>
  <c r="K52" i="19"/>
  <c r="J52" i="19"/>
  <c r="I52" i="19"/>
  <c r="H52" i="19"/>
  <c r="G52" i="19"/>
  <c r="M51" i="19"/>
  <c r="L51" i="19"/>
  <c r="K51" i="19"/>
  <c r="J51" i="19"/>
  <c r="I51" i="19"/>
  <c r="H51" i="19"/>
  <c r="G51" i="19"/>
  <c r="M50" i="19"/>
  <c r="L50" i="19"/>
  <c r="K50" i="19"/>
  <c r="J50" i="19"/>
  <c r="I50" i="19"/>
  <c r="H50" i="19"/>
  <c r="G50" i="19"/>
  <c r="M49" i="19"/>
  <c r="L49" i="19"/>
  <c r="K49" i="19"/>
  <c r="J49" i="19"/>
  <c r="I49" i="19"/>
  <c r="H49" i="19"/>
  <c r="G49" i="19"/>
  <c r="M48" i="19"/>
  <c r="L48" i="19"/>
  <c r="K48" i="19"/>
  <c r="J48" i="19"/>
  <c r="I48" i="19"/>
  <c r="H48" i="19"/>
  <c r="G48" i="19"/>
  <c r="M47" i="19"/>
  <c r="L47" i="19"/>
  <c r="K47" i="19"/>
  <c r="J47" i="19"/>
  <c r="I47" i="19"/>
  <c r="H47" i="19"/>
  <c r="G47" i="19"/>
  <c r="M45" i="19"/>
  <c r="L45" i="19"/>
  <c r="K45" i="19"/>
  <c r="J45" i="19"/>
  <c r="I45" i="19"/>
  <c r="H45" i="19"/>
  <c r="G45" i="19"/>
  <c r="M44" i="19"/>
  <c r="L44" i="19"/>
  <c r="K44" i="19"/>
  <c r="J44" i="19"/>
  <c r="I44" i="19"/>
  <c r="H44" i="19"/>
  <c r="G44" i="19"/>
  <c r="M43" i="19"/>
  <c r="L43" i="19"/>
  <c r="K43" i="19"/>
  <c r="J43" i="19"/>
  <c r="I43" i="19"/>
  <c r="H43" i="19"/>
  <c r="G43" i="19"/>
  <c r="M42" i="19"/>
  <c r="L42" i="19"/>
  <c r="K42" i="19"/>
  <c r="J42" i="19"/>
  <c r="I42" i="19"/>
  <c r="H42" i="19"/>
  <c r="G42" i="19"/>
  <c r="M41" i="19"/>
  <c r="L41" i="19"/>
  <c r="K41" i="19"/>
  <c r="J41" i="19"/>
  <c r="I41" i="19"/>
  <c r="H41" i="19"/>
  <c r="G41" i="19"/>
  <c r="M40" i="19"/>
  <c r="L40" i="19"/>
  <c r="K40" i="19"/>
  <c r="J40" i="19"/>
  <c r="I40" i="19"/>
  <c r="H40" i="19"/>
  <c r="G40" i="19"/>
  <c r="M39" i="19"/>
  <c r="L39" i="19"/>
  <c r="K39" i="19"/>
  <c r="J39" i="19"/>
  <c r="I39" i="19"/>
  <c r="H39" i="19"/>
  <c r="G39" i="19"/>
  <c r="M38" i="19"/>
  <c r="L38" i="19"/>
  <c r="K38" i="19"/>
  <c r="J38" i="19"/>
  <c r="I38" i="19"/>
  <c r="H38" i="19"/>
  <c r="G38" i="19"/>
  <c r="M37" i="19"/>
  <c r="L37" i="19"/>
  <c r="K37" i="19"/>
  <c r="J37" i="19"/>
  <c r="I37" i="19"/>
  <c r="H37" i="19"/>
  <c r="G37" i="19"/>
  <c r="M35" i="19"/>
  <c r="L35" i="19"/>
  <c r="K35" i="19"/>
  <c r="J35" i="19"/>
  <c r="I35" i="19"/>
  <c r="H35" i="19"/>
  <c r="G35" i="19"/>
  <c r="M34" i="19"/>
  <c r="L34" i="19"/>
  <c r="K34" i="19"/>
  <c r="J34" i="19"/>
  <c r="I34" i="19"/>
  <c r="H34" i="19"/>
  <c r="G34" i="19"/>
  <c r="M33" i="19"/>
  <c r="L33" i="19"/>
  <c r="K33" i="19"/>
  <c r="J33" i="19"/>
  <c r="I33" i="19"/>
  <c r="H33" i="19"/>
  <c r="G33" i="19"/>
  <c r="M32" i="19"/>
  <c r="L32" i="19"/>
  <c r="K32" i="19"/>
  <c r="J32" i="19"/>
  <c r="I32" i="19"/>
  <c r="H32" i="19"/>
  <c r="G32" i="19"/>
  <c r="M31" i="19"/>
  <c r="L31" i="19"/>
  <c r="K31" i="19"/>
  <c r="J31" i="19"/>
  <c r="I31" i="19"/>
  <c r="H31" i="19"/>
  <c r="G31" i="19"/>
  <c r="M30" i="19"/>
  <c r="L30" i="19"/>
  <c r="K30" i="19"/>
  <c r="J30" i="19"/>
  <c r="I30" i="19"/>
  <c r="H30" i="19"/>
  <c r="G30" i="19"/>
  <c r="M29" i="19"/>
  <c r="L29" i="19"/>
  <c r="K29" i="19"/>
  <c r="J29" i="19"/>
  <c r="I29" i="19"/>
  <c r="H29" i="19"/>
  <c r="G29" i="19"/>
  <c r="M28" i="19"/>
  <c r="L28" i="19"/>
  <c r="K28" i="19"/>
  <c r="J28" i="19"/>
  <c r="I28" i="19"/>
  <c r="H28" i="19"/>
  <c r="G28" i="19"/>
  <c r="M27" i="19"/>
  <c r="L27" i="19"/>
  <c r="K27" i="19"/>
  <c r="J27" i="19"/>
  <c r="I27" i="19"/>
  <c r="H27" i="19"/>
  <c r="G27" i="19"/>
  <c r="M26" i="19"/>
  <c r="L26" i="19"/>
  <c r="K26" i="19"/>
  <c r="J26" i="19"/>
  <c r="I26" i="19"/>
  <c r="H26" i="19"/>
  <c r="G26" i="19"/>
  <c r="M25" i="19"/>
  <c r="L25" i="19"/>
  <c r="K25" i="19"/>
  <c r="J25" i="19"/>
  <c r="I25" i="19"/>
  <c r="H25" i="19"/>
  <c r="G25" i="19"/>
  <c r="M24" i="19"/>
  <c r="L24" i="19"/>
  <c r="K24" i="19"/>
  <c r="J24" i="19"/>
  <c r="I24" i="19"/>
  <c r="H24" i="19"/>
  <c r="G24" i="19"/>
  <c r="M22" i="19"/>
  <c r="L22" i="19"/>
  <c r="K22" i="19"/>
  <c r="J22" i="19"/>
  <c r="I22" i="19"/>
  <c r="H22" i="19"/>
  <c r="G22" i="19"/>
  <c r="M19" i="19"/>
  <c r="L19" i="19"/>
  <c r="K19" i="19"/>
  <c r="J19" i="19"/>
  <c r="I19" i="19"/>
  <c r="H19" i="19"/>
  <c r="G19" i="19"/>
  <c r="M18" i="19"/>
  <c r="L18" i="19"/>
  <c r="K18" i="19"/>
  <c r="J18" i="19"/>
  <c r="I18" i="19"/>
  <c r="H18" i="19"/>
  <c r="G18" i="19"/>
  <c r="M17" i="19"/>
  <c r="L17" i="19"/>
  <c r="K17" i="19"/>
  <c r="J17" i="19"/>
  <c r="I17" i="19"/>
  <c r="H17" i="19"/>
  <c r="G17" i="19"/>
  <c r="M16" i="19"/>
  <c r="L16" i="19"/>
  <c r="K16" i="19"/>
  <c r="J16" i="19"/>
  <c r="I16" i="19"/>
  <c r="H16" i="19"/>
  <c r="G16" i="19"/>
  <c r="M15" i="19"/>
  <c r="L15" i="19"/>
  <c r="K15" i="19"/>
  <c r="J15" i="19"/>
  <c r="I15" i="19"/>
  <c r="H15" i="19"/>
  <c r="G15" i="19"/>
  <c r="M14" i="19"/>
  <c r="L14" i="19"/>
  <c r="K14" i="19"/>
  <c r="J14" i="19"/>
  <c r="I14" i="19"/>
  <c r="H14" i="19"/>
  <c r="G14" i="19"/>
  <c r="M13" i="19"/>
  <c r="L13" i="19"/>
  <c r="K13" i="19"/>
  <c r="J13" i="19"/>
  <c r="I13" i="19"/>
  <c r="H13" i="19"/>
  <c r="G13" i="19"/>
  <c r="M12" i="19"/>
  <c r="L12" i="19"/>
  <c r="K12" i="19"/>
  <c r="J12" i="19"/>
  <c r="I12" i="19"/>
  <c r="H12" i="19"/>
  <c r="G12" i="19"/>
  <c r="M11" i="19"/>
  <c r="L11" i="19"/>
  <c r="K11" i="19"/>
  <c r="J11" i="19"/>
  <c r="I11" i="19"/>
  <c r="H11" i="19"/>
  <c r="G11" i="19"/>
  <c r="M10" i="19"/>
  <c r="L10" i="19"/>
  <c r="K10" i="19"/>
  <c r="J10" i="19"/>
  <c r="I10" i="19"/>
  <c r="H10" i="19"/>
  <c r="G10" i="19"/>
  <c r="M9" i="19"/>
  <c r="L9" i="19"/>
  <c r="K9" i="19"/>
  <c r="J9" i="19"/>
  <c r="I9" i="19"/>
  <c r="H9" i="19"/>
  <c r="G9" i="19"/>
  <c r="M8" i="19"/>
  <c r="L8" i="19"/>
  <c r="K8" i="19"/>
  <c r="J8" i="19"/>
  <c r="I8" i="19"/>
  <c r="H8" i="19"/>
  <c r="G8" i="19"/>
  <c r="M7" i="19"/>
  <c r="L7" i="19"/>
  <c r="K7" i="19"/>
  <c r="J7" i="19"/>
  <c r="I7" i="19"/>
  <c r="H7" i="19"/>
  <c r="G7" i="19"/>
  <c r="H6" i="19"/>
  <c r="I6" i="19"/>
  <c r="J6" i="19"/>
  <c r="K6" i="19"/>
  <c r="L6" i="19"/>
  <c r="M6" i="19"/>
  <c r="G6" i="19"/>
  <c r="H215" i="18"/>
  <c r="H214" i="18"/>
  <c r="H213" i="18"/>
  <c r="H212" i="18"/>
  <c r="H211" i="18"/>
  <c r="H210" i="18"/>
  <c r="H209" i="18"/>
  <c r="H208" i="18"/>
  <c r="H203" i="18"/>
  <c r="H202" i="18"/>
  <c r="H201" i="18"/>
  <c r="H200" i="18"/>
  <c r="H198" i="18"/>
  <c r="H197" i="18"/>
  <c r="H196" i="18"/>
  <c r="H195" i="18"/>
  <c r="H194" i="18"/>
  <c r="H193" i="18"/>
  <c r="H191" i="18"/>
  <c r="H190" i="18"/>
  <c r="H189" i="18"/>
  <c r="H188" i="18"/>
  <c r="H187" i="18"/>
  <c r="H186" i="18"/>
  <c r="H185" i="18"/>
  <c r="H184" i="18"/>
  <c r="H183" i="18"/>
  <c r="H182" i="18"/>
  <c r="H181" i="18"/>
  <c r="H180" i="18"/>
  <c r="H179" i="18"/>
  <c r="H178" i="18"/>
  <c r="H177" i="18"/>
  <c r="H176" i="18"/>
  <c r="H175" i="18"/>
  <c r="H174" i="18"/>
  <c r="H173" i="18"/>
  <c r="H172" i="18"/>
  <c r="H171" i="18"/>
  <c r="H170" i="18"/>
  <c r="H169" i="18"/>
  <c r="H168" i="18"/>
  <c r="H167" i="18"/>
  <c r="H166" i="18"/>
  <c r="H165" i="18"/>
  <c r="H164" i="18"/>
  <c r="H163" i="18"/>
  <c r="H162" i="18"/>
  <c r="H161" i="18"/>
  <c r="H160" i="18"/>
  <c r="H159" i="18"/>
  <c r="H157" i="18"/>
  <c r="H155" i="18"/>
  <c r="H154" i="18"/>
  <c r="H153" i="18"/>
  <c r="H152" i="18"/>
  <c r="H151" i="18"/>
  <c r="H150" i="18"/>
  <c r="H149" i="18"/>
  <c r="H148" i="18"/>
  <c r="H147" i="18"/>
  <c r="H146" i="18"/>
  <c r="H145" i="18"/>
  <c r="H144" i="18"/>
  <c r="H143" i="18"/>
  <c r="H142" i="18"/>
  <c r="H141" i="18"/>
  <c r="H140" i="18"/>
  <c r="H139" i="18"/>
  <c r="H138" i="18"/>
  <c r="H137" i="18"/>
  <c r="H136" i="18"/>
  <c r="H135" i="18"/>
  <c r="H132" i="18"/>
  <c r="H131" i="18"/>
  <c r="H129" i="18"/>
  <c r="H128" i="18"/>
  <c r="H127" i="18"/>
  <c r="H126" i="18"/>
  <c r="H124" i="18"/>
  <c r="H123" i="18"/>
  <c r="H122" i="18"/>
  <c r="H121" i="18"/>
  <c r="H120" i="18"/>
  <c r="H119" i="18"/>
  <c r="H117" i="18"/>
  <c r="H116" i="18"/>
  <c r="H115" i="18"/>
  <c r="H114" i="18"/>
  <c r="H113" i="18"/>
  <c r="H112" i="18"/>
  <c r="H111" i="18"/>
  <c r="H109" i="18"/>
  <c r="H108" i="18"/>
  <c r="H107" i="18"/>
  <c r="H106" i="18"/>
  <c r="H105" i="18"/>
  <c r="H104" i="18"/>
  <c r="H103" i="18"/>
  <c r="H102" i="18"/>
  <c r="H101" i="18"/>
  <c r="H100" i="18"/>
  <c r="H99" i="18"/>
  <c r="H98" i="18"/>
  <c r="H97" i="18"/>
  <c r="H96" i="18"/>
  <c r="H95" i="18"/>
  <c r="H94" i="18"/>
  <c r="H91" i="18"/>
  <c r="H90" i="18"/>
  <c r="H89" i="18"/>
  <c r="H88" i="18"/>
  <c r="H87" i="18"/>
  <c r="H86" i="18"/>
  <c r="H84" i="18"/>
  <c r="H83" i="18"/>
  <c r="H82" i="18"/>
  <c r="H81" i="18"/>
  <c r="H80" i="18"/>
  <c r="H79" i="18"/>
  <c r="H78" i="18"/>
  <c r="H77" i="18"/>
  <c r="H76" i="18"/>
  <c r="H75" i="18"/>
  <c r="H74" i="18"/>
  <c r="H73" i="18"/>
  <c r="H72" i="18"/>
  <c r="H71" i="18"/>
  <c r="H70" i="18"/>
  <c r="H69" i="18"/>
  <c r="H67" i="18"/>
  <c r="H65" i="18"/>
  <c r="H64" i="18"/>
  <c r="H63" i="18"/>
  <c r="H62" i="18"/>
  <c r="H61" i="18"/>
  <c r="H60" i="18"/>
  <c r="H59" i="18"/>
  <c r="H58" i="18"/>
  <c r="H57" i="18"/>
  <c r="H55" i="18"/>
  <c r="H54" i="18"/>
  <c r="H53" i="18"/>
  <c r="H52" i="18"/>
  <c r="H51" i="18"/>
  <c r="H50" i="18"/>
  <c r="H49" i="18"/>
  <c r="H48" i="18"/>
  <c r="H47" i="18"/>
  <c r="H45" i="18"/>
  <c r="H44" i="18"/>
  <c r="H43" i="18"/>
  <c r="H42" i="18"/>
  <c r="H41" i="18"/>
  <c r="H40" i="18"/>
  <c r="H39" i="18"/>
  <c r="H38" i="18"/>
  <c r="H37" i="18"/>
  <c r="H35" i="18"/>
  <c r="H34" i="18"/>
  <c r="H33" i="18"/>
  <c r="H32" i="18"/>
  <c r="H31" i="18"/>
  <c r="H30" i="18"/>
  <c r="H29" i="18"/>
  <c r="H28" i="18"/>
  <c r="H27" i="18"/>
  <c r="H26" i="18"/>
  <c r="H25" i="18"/>
  <c r="H24" i="18"/>
  <c r="H22" i="18"/>
  <c r="H19" i="18"/>
  <c r="H18" i="18"/>
  <c r="H17" i="18"/>
  <c r="H16" i="18"/>
  <c r="H15" i="18"/>
  <c r="H14" i="18"/>
  <c r="H13" i="18"/>
  <c r="H12" i="18"/>
  <c r="H11" i="18"/>
  <c r="H10" i="18"/>
  <c r="H9" i="18"/>
  <c r="H8" i="18"/>
  <c r="H7" i="18"/>
  <c r="H6" i="18"/>
  <c r="N210" i="19"/>
  <c r="AP210" i="2"/>
  <c r="G209" i="18" s="1"/>
  <c r="AG210" i="2"/>
  <c r="AJ94" i="2"/>
  <c r="H93" i="19" s="1"/>
  <c r="G215" i="18"/>
  <c r="AG7" i="2"/>
  <c r="AO217" i="2"/>
  <c r="M216" i="19" s="1"/>
  <c r="AN217" i="2"/>
  <c r="L216" i="19" s="1"/>
  <c r="AM217" i="2"/>
  <c r="K216" i="19" s="1"/>
  <c r="AL217" i="2"/>
  <c r="J216" i="19" s="1"/>
  <c r="AK217" i="2"/>
  <c r="I216" i="19" s="1"/>
  <c r="AJ217" i="2"/>
  <c r="H216" i="19" s="1"/>
  <c r="AI217" i="2"/>
  <c r="G216" i="19" s="1"/>
  <c r="AF217" i="2"/>
  <c r="AE217" i="2"/>
  <c r="AD217" i="2"/>
  <c r="AC217" i="2"/>
  <c r="AB217" i="2"/>
  <c r="AA217" i="2"/>
  <c r="Z217" i="2"/>
  <c r="N212" i="19"/>
  <c r="Y218" i="2" l="1"/>
  <c r="X158" i="2"/>
  <c r="X78" i="2"/>
  <c r="X91" i="2"/>
  <c r="X105" i="2"/>
  <c r="X123" i="2"/>
  <c r="X139" i="2"/>
  <c r="X161" i="2"/>
  <c r="X194" i="2"/>
  <c r="X74" i="2"/>
  <c r="X87" i="2"/>
  <c r="X101" i="2"/>
  <c r="X114" i="2"/>
  <c r="X128" i="2"/>
  <c r="X143" i="2"/>
  <c r="X147" i="2"/>
  <c r="X173" i="2"/>
  <c r="X181" i="2"/>
  <c r="X185" i="2"/>
  <c r="X189" i="2"/>
  <c r="X203" i="2"/>
  <c r="X71" i="2"/>
  <c r="X88" i="2"/>
  <c r="X98" i="2"/>
  <c r="X115" i="2"/>
  <c r="X124" i="2"/>
  <c r="X144" i="2"/>
  <c r="X70" i="2"/>
  <c r="X82" i="2"/>
  <c r="X97" i="2"/>
  <c r="X109" i="2"/>
  <c r="X118" i="2"/>
  <c r="X133" i="2"/>
  <c r="X151" i="2"/>
  <c r="X169" i="2"/>
  <c r="X177" i="2"/>
  <c r="X198" i="2"/>
  <c r="X122" i="2"/>
  <c r="X106" i="2"/>
  <c r="X75" i="2"/>
  <c r="X83" i="2"/>
  <c r="X92" i="2"/>
  <c r="X102" i="2"/>
  <c r="X110" i="2"/>
  <c r="X120" i="2"/>
  <c r="X129" i="2"/>
  <c r="X140" i="2"/>
  <c r="X148" i="2"/>
  <c r="X156" i="2"/>
  <c r="X166" i="2"/>
  <c r="X174" i="2"/>
  <c r="X182" i="2"/>
  <c r="X190" i="2"/>
  <c r="X199" i="2"/>
  <c r="X84" i="2"/>
  <c r="X103" i="2"/>
  <c r="X112" i="2"/>
  <c r="X121" i="2"/>
  <c r="X130" i="2"/>
  <c r="X141" i="2"/>
  <c r="X149" i="2"/>
  <c r="X167" i="2"/>
  <c r="X175" i="2"/>
  <c r="X183" i="2"/>
  <c r="X191" i="2"/>
  <c r="X201" i="2"/>
  <c r="X72" i="2"/>
  <c r="X80" i="2"/>
  <c r="X89" i="2"/>
  <c r="X99" i="2"/>
  <c r="X107" i="2"/>
  <c r="X116" i="2"/>
  <c r="X125" i="2"/>
  <c r="X137" i="2"/>
  <c r="X145" i="2"/>
  <c r="X153" i="2"/>
  <c r="X163" i="2"/>
  <c r="X171" i="2"/>
  <c r="X179" i="2"/>
  <c r="X187" i="2"/>
  <c r="X196" i="2"/>
  <c r="X209" i="2"/>
  <c r="X79" i="2"/>
  <c r="X136" i="2"/>
  <c r="X152" i="2"/>
  <c r="X73" i="2"/>
  <c r="X81" i="2"/>
  <c r="X90" i="2"/>
  <c r="X100" i="2"/>
  <c r="X108" i="2"/>
  <c r="X117" i="2"/>
  <c r="X127" i="2"/>
  <c r="X138" i="2"/>
  <c r="X146" i="2"/>
  <c r="X154" i="2"/>
  <c r="X164" i="2"/>
  <c r="X172" i="2"/>
  <c r="X180" i="2"/>
  <c r="X188" i="2"/>
  <c r="X197" i="2"/>
  <c r="X162" i="2"/>
  <c r="X170" i="2"/>
  <c r="X178" i="2"/>
  <c r="X186" i="2"/>
  <c r="X195" i="2"/>
  <c r="F215" i="18"/>
  <c r="X210" i="2"/>
  <c r="F209" i="18" s="1"/>
  <c r="X77" i="2"/>
  <c r="X85" i="2"/>
  <c r="X96" i="2"/>
  <c r="X104" i="2"/>
  <c r="X113" i="2"/>
  <c r="X132" i="2"/>
  <c r="X142" i="2"/>
  <c r="X150" i="2"/>
  <c r="X160" i="2"/>
  <c r="X168" i="2"/>
  <c r="X176" i="2"/>
  <c r="X184" i="2"/>
  <c r="X192" i="2"/>
  <c r="X202" i="2"/>
  <c r="X165" i="2"/>
  <c r="X95" i="2"/>
  <c r="N209" i="19"/>
  <c r="N215" i="19"/>
  <c r="G210" i="18"/>
  <c r="N213" i="19"/>
  <c r="G213" i="18"/>
  <c r="G211" i="18"/>
  <c r="N211" i="19"/>
  <c r="N154" i="19"/>
  <c r="G154" i="18"/>
  <c r="G212" i="18"/>
  <c r="G203" i="18"/>
  <c r="N203" i="19"/>
  <c r="AP8" i="2"/>
  <c r="AP9" i="2"/>
  <c r="AP10" i="2"/>
  <c r="AP11" i="2"/>
  <c r="AP12" i="2"/>
  <c r="AP13" i="2"/>
  <c r="AP14" i="2"/>
  <c r="AP15" i="2"/>
  <c r="AP16" i="2"/>
  <c r="AP17" i="2"/>
  <c r="AP18" i="2"/>
  <c r="AP19" i="2"/>
  <c r="AP20" i="2"/>
  <c r="AP23" i="2"/>
  <c r="AP25" i="2"/>
  <c r="AP26" i="2"/>
  <c r="AP27" i="2"/>
  <c r="AP28" i="2"/>
  <c r="AP29" i="2"/>
  <c r="AP30" i="2"/>
  <c r="AP31" i="2"/>
  <c r="AP32" i="2"/>
  <c r="AP33" i="2"/>
  <c r="AP34" i="2"/>
  <c r="AP35" i="2"/>
  <c r="AP36" i="2"/>
  <c r="AP38" i="2"/>
  <c r="AP39" i="2"/>
  <c r="AP40" i="2"/>
  <c r="AP41" i="2"/>
  <c r="AP42" i="2"/>
  <c r="AP43" i="2"/>
  <c r="AP44" i="2"/>
  <c r="AP45" i="2"/>
  <c r="AP46" i="2"/>
  <c r="AP48" i="2"/>
  <c r="AP49" i="2"/>
  <c r="AP50" i="2"/>
  <c r="AP51" i="2"/>
  <c r="AP52" i="2"/>
  <c r="AP53" i="2"/>
  <c r="AP54" i="2"/>
  <c r="AP55" i="2"/>
  <c r="AP56" i="2"/>
  <c r="AP58" i="2"/>
  <c r="AP59" i="2"/>
  <c r="AP60" i="2"/>
  <c r="AP61" i="2"/>
  <c r="AP62" i="2"/>
  <c r="AP63" i="2"/>
  <c r="AP64" i="2"/>
  <c r="AP65" i="2"/>
  <c r="AP66" i="2"/>
  <c r="AP68" i="2"/>
  <c r="AP70" i="2"/>
  <c r="AP71" i="2"/>
  <c r="AP72" i="2"/>
  <c r="AP73" i="2"/>
  <c r="AP74" i="2"/>
  <c r="AP75" i="2"/>
  <c r="AP76" i="2"/>
  <c r="AP77" i="2"/>
  <c r="AP78" i="2"/>
  <c r="AP79" i="2"/>
  <c r="AP80" i="2"/>
  <c r="AP81" i="2"/>
  <c r="AP82" i="2"/>
  <c r="AP83" i="2"/>
  <c r="AP84" i="2"/>
  <c r="AP85" i="2"/>
  <c r="AP87" i="2"/>
  <c r="AP88" i="2"/>
  <c r="AP89" i="2"/>
  <c r="AP90" i="2"/>
  <c r="AP91" i="2"/>
  <c r="AP92" i="2"/>
  <c r="AP95" i="2"/>
  <c r="AP96" i="2"/>
  <c r="AP97" i="2"/>
  <c r="AP98" i="2"/>
  <c r="AP99" i="2"/>
  <c r="AP100" i="2"/>
  <c r="AP101" i="2"/>
  <c r="AP102" i="2"/>
  <c r="AP103" i="2"/>
  <c r="AP104" i="2"/>
  <c r="AP105" i="2"/>
  <c r="AP106" i="2"/>
  <c r="AP107" i="2"/>
  <c r="AP108" i="2"/>
  <c r="AP109" i="2"/>
  <c r="AP110" i="2"/>
  <c r="AP112" i="2"/>
  <c r="AP113" i="2"/>
  <c r="AP114" i="2"/>
  <c r="AP115" i="2"/>
  <c r="AP116" i="2"/>
  <c r="AP117" i="2"/>
  <c r="AP118" i="2"/>
  <c r="AP120" i="2"/>
  <c r="AP121" i="2"/>
  <c r="AP122" i="2"/>
  <c r="AP123" i="2"/>
  <c r="AP124" i="2"/>
  <c r="AP125" i="2"/>
  <c r="AP127" i="2"/>
  <c r="AP128" i="2"/>
  <c r="AP129" i="2"/>
  <c r="AP130" i="2"/>
  <c r="AP132" i="2"/>
  <c r="AP133" i="2"/>
  <c r="AP136" i="2"/>
  <c r="AP137" i="2"/>
  <c r="AP138" i="2"/>
  <c r="AP139" i="2"/>
  <c r="AP140" i="2"/>
  <c r="AP141" i="2"/>
  <c r="AP142" i="2"/>
  <c r="AP143" i="2"/>
  <c r="AP144" i="2"/>
  <c r="AP145" i="2"/>
  <c r="AP146" i="2"/>
  <c r="AP147" i="2"/>
  <c r="AP148" i="2"/>
  <c r="AP149" i="2"/>
  <c r="AP150" i="2"/>
  <c r="AP151" i="2"/>
  <c r="AP152" i="2"/>
  <c r="AP153" i="2"/>
  <c r="AP154" i="2"/>
  <c r="AP156" i="2"/>
  <c r="AP158" i="2"/>
  <c r="AP160" i="2"/>
  <c r="AP161" i="2"/>
  <c r="AP162" i="2"/>
  <c r="AP163" i="2"/>
  <c r="AP164" i="2"/>
  <c r="AP165" i="2"/>
  <c r="AP166" i="2"/>
  <c r="AP167" i="2"/>
  <c r="AP168" i="2"/>
  <c r="AP169" i="2"/>
  <c r="AP170" i="2"/>
  <c r="AP171" i="2"/>
  <c r="AP172" i="2"/>
  <c r="AP173" i="2"/>
  <c r="AP174" i="2"/>
  <c r="AP175" i="2"/>
  <c r="AP176" i="2"/>
  <c r="AP177" i="2"/>
  <c r="AP178" i="2"/>
  <c r="AP179" i="2"/>
  <c r="AP180" i="2"/>
  <c r="AP181" i="2"/>
  <c r="AP182" i="2"/>
  <c r="AP183" i="2"/>
  <c r="AP184" i="2"/>
  <c r="AP185" i="2"/>
  <c r="AP186" i="2"/>
  <c r="AP187" i="2"/>
  <c r="AP188" i="2"/>
  <c r="AP189" i="2"/>
  <c r="AP190" i="2"/>
  <c r="AP191" i="2"/>
  <c r="AP192" i="2"/>
  <c r="AP194" i="2"/>
  <c r="AP195" i="2"/>
  <c r="AP196" i="2"/>
  <c r="AP197" i="2"/>
  <c r="AP198" i="2"/>
  <c r="AP199" i="2"/>
  <c r="AP201" i="2"/>
  <c r="AP202" i="2"/>
  <c r="AP203" i="2"/>
  <c r="AP209" i="2"/>
  <c r="AP215" i="2"/>
  <c r="AP7" i="2"/>
  <c r="AG8" i="2"/>
  <c r="AG9" i="2"/>
  <c r="AG10" i="2"/>
  <c r="AG11" i="2"/>
  <c r="AG12" i="2"/>
  <c r="AG13" i="2"/>
  <c r="AG14" i="2"/>
  <c r="AG15" i="2"/>
  <c r="AG16" i="2"/>
  <c r="AG17" i="2"/>
  <c r="AG18" i="2"/>
  <c r="AG19" i="2"/>
  <c r="AG20" i="2"/>
  <c r="AG23" i="2"/>
  <c r="AG25" i="2"/>
  <c r="AG26" i="2"/>
  <c r="AG27" i="2"/>
  <c r="AG28" i="2"/>
  <c r="AG29" i="2"/>
  <c r="AG30" i="2"/>
  <c r="AG31" i="2"/>
  <c r="AG32" i="2"/>
  <c r="AG33" i="2"/>
  <c r="AG34" i="2"/>
  <c r="AG35" i="2"/>
  <c r="AG36" i="2"/>
  <c r="AG38" i="2"/>
  <c r="AG39" i="2"/>
  <c r="AG40" i="2"/>
  <c r="AG41" i="2"/>
  <c r="AG42" i="2"/>
  <c r="AG43" i="2"/>
  <c r="AG44" i="2"/>
  <c r="AG45" i="2"/>
  <c r="AG46" i="2"/>
  <c r="AG48" i="2"/>
  <c r="AG49" i="2"/>
  <c r="AG50" i="2"/>
  <c r="AG51" i="2"/>
  <c r="AG52" i="2"/>
  <c r="AG53" i="2"/>
  <c r="AG54" i="2"/>
  <c r="AG55" i="2"/>
  <c r="AG56" i="2"/>
  <c r="AG58" i="2"/>
  <c r="AG59" i="2"/>
  <c r="AG60" i="2"/>
  <c r="AG61" i="2"/>
  <c r="AG62" i="2"/>
  <c r="AG63" i="2"/>
  <c r="AG64" i="2"/>
  <c r="AG65" i="2"/>
  <c r="AG66" i="2"/>
  <c r="AG68" i="2"/>
  <c r="AG70" i="2"/>
  <c r="AG71" i="2"/>
  <c r="AG72" i="2"/>
  <c r="AG73" i="2"/>
  <c r="AG74" i="2"/>
  <c r="AG75" i="2"/>
  <c r="AG76" i="2"/>
  <c r="AG77" i="2"/>
  <c r="AG78" i="2"/>
  <c r="AG79" i="2"/>
  <c r="AG80" i="2"/>
  <c r="AG81" i="2"/>
  <c r="AG82" i="2"/>
  <c r="AG83" i="2"/>
  <c r="AG84" i="2"/>
  <c r="AG85" i="2"/>
  <c r="AG87" i="2"/>
  <c r="AG88" i="2"/>
  <c r="AG89" i="2"/>
  <c r="AG90" i="2"/>
  <c r="AG91" i="2"/>
  <c r="AG92" i="2"/>
  <c r="AG95" i="2"/>
  <c r="AG96" i="2"/>
  <c r="AG97" i="2"/>
  <c r="AG98" i="2"/>
  <c r="AG99" i="2"/>
  <c r="AG100" i="2"/>
  <c r="AG101" i="2"/>
  <c r="AG102" i="2"/>
  <c r="AG103" i="2"/>
  <c r="AG104" i="2"/>
  <c r="AG105" i="2"/>
  <c r="AG106" i="2"/>
  <c r="AG107" i="2"/>
  <c r="AG108" i="2"/>
  <c r="AG109" i="2"/>
  <c r="AG110" i="2"/>
  <c r="AG112" i="2"/>
  <c r="AG113" i="2"/>
  <c r="AG114" i="2"/>
  <c r="AG115" i="2"/>
  <c r="AG116" i="2"/>
  <c r="AG117" i="2"/>
  <c r="AG118" i="2"/>
  <c r="AG120" i="2"/>
  <c r="AG121" i="2"/>
  <c r="AG122" i="2"/>
  <c r="AG123" i="2"/>
  <c r="AG124" i="2"/>
  <c r="AG125" i="2"/>
  <c r="AG127" i="2"/>
  <c r="AG128" i="2"/>
  <c r="AG129" i="2"/>
  <c r="AG130" i="2"/>
  <c r="AG132" i="2"/>
  <c r="AG133" i="2"/>
  <c r="AG136" i="2"/>
  <c r="AG137" i="2"/>
  <c r="AG138" i="2"/>
  <c r="AG139" i="2"/>
  <c r="AG140" i="2"/>
  <c r="AG141" i="2"/>
  <c r="AG142" i="2"/>
  <c r="AG143" i="2"/>
  <c r="AG144" i="2"/>
  <c r="AG145" i="2"/>
  <c r="AG146" i="2"/>
  <c r="AG147" i="2"/>
  <c r="AG148" i="2"/>
  <c r="AG149" i="2"/>
  <c r="AG150" i="2"/>
  <c r="AG151" i="2"/>
  <c r="AG152" i="2"/>
  <c r="AG153" i="2"/>
  <c r="AG154" i="2"/>
  <c r="AG156" i="2"/>
  <c r="AG158" i="2"/>
  <c r="AG160" i="2"/>
  <c r="AG161" i="2"/>
  <c r="AG162" i="2"/>
  <c r="AG163" i="2"/>
  <c r="AG164" i="2"/>
  <c r="AG165" i="2"/>
  <c r="AG166" i="2"/>
  <c r="AG167" i="2"/>
  <c r="AG168" i="2"/>
  <c r="AG169" i="2"/>
  <c r="AG170" i="2"/>
  <c r="AG171" i="2"/>
  <c r="AG172" i="2"/>
  <c r="AG173" i="2"/>
  <c r="AG174" i="2"/>
  <c r="AG175" i="2"/>
  <c r="AG176" i="2"/>
  <c r="AG177" i="2"/>
  <c r="AG178" i="2"/>
  <c r="AG179" i="2"/>
  <c r="AG180" i="2"/>
  <c r="AG181" i="2"/>
  <c r="AG182" i="2"/>
  <c r="AG183" i="2"/>
  <c r="AG184" i="2"/>
  <c r="AG185" i="2"/>
  <c r="AG186" i="2"/>
  <c r="AG187" i="2"/>
  <c r="AG188" i="2"/>
  <c r="AG189" i="2"/>
  <c r="AG190" i="2"/>
  <c r="AG191" i="2"/>
  <c r="AG192" i="2"/>
  <c r="AG194" i="2"/>
  <c r="AG195" i="2"/>
  <c r="AG196" i="2"/>
  <c r="AG197" i="2"/>
  <c r="AG198" i="2"/>
  <c r="AG199" i="2"/>
  <c r="AG201" i="2"/>
  <c r="AG202" i="2"/>
  <c r="AG203" i="2"/>
  <c r="AG209" i="2"/>
  <c r="AG215" i="2"/>
  <c r="AO159" i="2"/>
  <c r="M158" i="19" s="1"/>
  <c r="AN159" i="2"/>
  <c r="L158" i="19" s="1"/>
  <c r="AM159" i="2"/>
  <c r="K158" i="19" s="1"/>
  <c r="AL159" i="2"/>
  <c r="J158" i="19" s="1"/>
  <c r="AK159" i="2"/>
  <c r="I158" i="19" s="1"/>
  <c r="AJ159" i="2"/>
  <c r="H158" i="19" s="1"/>
  <c r="AI159" i="2"/>
  <c r="G158" i="19" s="1"/>
  <c r="AF159" i="2"/>
  <c r="AE159" i="2"/>
  <c r="AD159" i="2"/>
  <c r="AC159" i="2"/>
  <c r="AB159" i="2"/>
  <c r="AA159" i="2"/>
  <c r="Z159" i="2"/>
  <c r="AO135" i="2"/>
  <c r="M134" i="19" s="1"/>
  <c r="AN135" i="2"/>
  <c r="L134" i="19" s="1"/>
  <c r="AM135" i="2"/>
  <c r="K134" i="19" s="1"/>
  <c r="AL135" i="2"/>
  <c r="J134" i="19" s="1"/>
  <c r="AK135" i="2"/>
  <c r="I134" i="19" s="1"/>
  <c r="AJ135" i="2"/>
  <c r="H134" i="19" s="1"/>
  <c r="AI135" i="2"/>
  <c r="G134" i="19" s="1"/>
  <c r="AF135" i="2"/>
  <c r="AE135" i="2"/>
  <c r="AD135" i="2"/>
  <c r="AC135" i="2"/>
  <c r="AB135" i="2"/>
  <c r="AA135" i="2"/>
  <c r="Z135" i="2"/>
  <c r="AO94" i="2"/>
  <c r="M93" i="19" s="1"/>
  <c r="AN94" i="2"/>
  <c r="L93" i="19" s="1"/>
  <c r="AM94" i="2"/>
  <c r="K93" i="19" s="1"/>
  <c r="AL94" i="2"/>
  <c r="J93" i="19" s="1"/>
  <c r="AK94" i="2"/>
  <c r="I93" i="19" s="1"/>
  <c r="AI94" i="2"/>
  <c r="G93" i="19" s="1"/>
  <c r="AF94" i="2"/>
  <c r="AE94" i="2"/>
  <c r="AD94" i="2"/>
  <c r="AC94" i="2"/>
  <c r="AB94" i="2"/>
  <c r="AA94" i="2"/>
  <c r="Z94" i="2"/>
  <c r="AO69" i="2"/>
  <c r="M68" i="19" s="1"/>
  <c r="AN69" i="2"/>
  <c r="L68" i="19" s="1"/>
  <c r="AM69" i="2"/>
  <c r="K68" i="19" s="1"/>
  <c r="AL69" i="2"/>
  <c r="J68" i="19" s="1"/>
  <c r="AK69" i="2"/>
  <c r="I68" i="19" s="1"/>
  <c r="AJ69" i="2"/>
  <c r="H68" i="19" s="1"/>
  <c r="AI69" i="2"/>
  <c r="G68" i="19" s="1"/>
  <c r="AF69" i="2"/>
  <c r="AE69" i="2"/>
  <c r="AD69" i="2"/>
  <c r="AC69" i="2"/>
  <c r="AB69" i="2"/>
  <c r="AA69" i="2"/>
  <c r="Z69" i="2"/>
  <c r="AP69" i="2" l="1"/>
  <c r="X94" i="2"/>
  <c r="AG159" i="2"/>
  <c r="AG218" i="2" s="1"/>
  <c r="AP135" i="2"/>
  <c r="AG94" i="2"/>
  <c r="AP159" i="2"/>
  <c r="X69" i="2"/>
  <c r="N216" i="19"/>
  <c r="AP94" i="2"/>
  <c r="AG135" i="2"/>
  <c r="X135" i="2"/>
  <c r="AG69" i="2"/>
  <c r="F215" i="19"/>
  <c r="F209" i="19"/>
  <c r="F137" i="18"/>
  <c r="F137" i="19"/>
  <c r="N180" i="19"/>
  <c r="G180" i="18"/>
  <c r="N138" i="19"/>
  <c r="G138" i="18"/>
  <c r="N80" i="19"/>
  <c r="G80" i="18"/>
  <c r="N7" i="19"/>
  <c r="G7" i="18"/>
  <c r="F186" i="19"/>
  <c r="F186" i="18"/>
  <c r="F152" i="19"/>
  <c r="F152" i="18"/>
  <c r="F103" i="19"/>
  <c r="F103" i="18"/>
  <c r="F53" i="19"/>
  <c r="F53" i="18"/>
  <c r="G187" i="18"/>
  <c r="N187" i="19"/>
  <c r="G163" i="18"/>
  <c r="N163" i="19"/>
  <c r="N120" i="19"/>
  <c r="G120" i="18"/>
  <c r="N87" i="19"/>
  <c r="G87" i="18"/>
  <c r="F201" i="18"/>
  <c r="F201" i="19"/>
  <c r="F193" i="18"/>
  <c r="F193" i="19"/>
  <c r="F185" i="18"/>
  <c r="F185" i="19"/>
  <c r="F177" i="18"/>
  <c r="F177" i="19"/>
  <c r="F169" i="18"/>
  <c r="F169" i="19"/>
  <c r="F161" i="18"/>
  <c r="F161" i="19"/>
  <c r="F151" i="19"/>
  <c r="F151" i="18"/>
  <c r="F143" i="19"/>
  <c r="F143" i="18"/>
  <c r="F135" i="18"/>
  <c r="F135" i="19"/>
  <c r="F126" i="19"/>
  <c r="F126" i="18"/>
  <c r="F102" i="18"/>
  <c r="F102" i="19"/>
  <c r="F94" i="19"/>
  <c r="F94" i="18"/>
  <c r="F77" i="19"/>
  <c r="F77" i="18"/>
  <c r="F69" i="19"/>
  <c r="F69" i="18"/>
  <c r="F60" i="19"/>
  <c r="F60" i="18"/>
  <c r="F52" i="19"/>
  <c r="F52" i="18"/>
  <c r="F44" i="19"/>
  <c r="F44" i="18"/>
  <c r="F28" i="19"/>
  <c r="F28" i="18"/>
  <c r="F12" i="19"/>
  <c r="F12" i="18"/>
  <c r="N202" i="19"/>
  <c r="G202" i="18"/>
  <c r="N194" i="19"/>
  <c r="G194" i="18"/>
  <c r="N186" i="19"/>
  <c r="G186" i="18"/>
  <c r="N178" i="19"/>
  <c r="G178" i="18"/>
  <c r="N170" i="19"/>
  <c r="G170" i="18"/>
  <c r="N162" i="19"/>
  <c r="G162" i="18"/>
  <c r="N152" i="19"/>
  <c r="G152" i="18"/>
  <c r="N144" i="19"/>
  <c r="G144" i="18"/>
  <c r="N136" i="19"/>
  <c r="G136" i="18"/>
  <c r="G127" i="18"/>
  <c r="N127" i="19"/>
  <c r="G119" i="18"/>
  <c r="N119" i="19"/>
  <c r="G111" i="18"/>
  <c r="N111" i="19"/>
  <c r="G103" i="18"/>
  <c r="N103" i="19"/>
  <c r="G95" i="18"/>
  <c r="N95" i="19"/>
  <c r="N86" i="19"/>
  <c r="G86" i="18"/>
  <c r="N78" i="19"/>
  <c r="G78" i="18"/>
  <c r="G70" i="18"/>
  <c r="N70" i="19"/>
  <c r="N61" i="19"/>
  <c r="G61" i="18"/>
  <c r="N53" i="19"/>
  <c r="G53" i="18"/>
  <c r="N45" i="19"/>
  <c r="G45" i="18"/>
  <c r="N37" i="19"/>
  <c r="G37" i="18"/>
  <c r="N29" i="19"/>
  <c r="G29" i="18"/>
  <c r="N13" i="19"/>
  <c r="G13" i="18"/>
  <c r="F210" i="19"/>
  <c r="F210" i="18"/>
  <c r="F187" i="19"/>
  <c r="F187" i="18"/>
  <c r="F145" i="19"/>
  <c r="F145" i="18"/>
  <c r="F112" i="19"/>
  <c r="F112" i="18"/>
  <c r="F71" i="18"/>
  <c r="F71" i="19"/>
  <c r="F38" i="19"/>
  <c r="F38" i="18"/>
  <c r="N164" i="19"/>
  <c r="G164" i="18"/>
  <c r="N121" i="19"/>
  <c r="G121" i="18"/>
  <c r="G97" i="18"/>
  <c r="N97" i="19"/>
  <c r="N47" i="19"/>
  <c r="G47" i="18"/>
  <c r="F202" i="19"/>
  <c r="F202" i="18"/>
  <c r="F144" i="19"/>
  <c r="F144" i="18"/>
  <c r="F70" i="18"/>
  <c r="F70" i="19"/>
  <c r="G171" i="18"/>
  <c r="N171" i="19"/>
  <c r="G137" i="18"/>
  <c r="N137" i="19"/>
  <c r="N104" i="19"/>
  <c r="G104" i="18"/>
  <c r="G79" i="18"/>
  <c r="N79" i="19"/>
  <c r="N62" i="19"/>
  <c r="G62" i="18"/>
  <c r="N38" i="19"/>
  <c r="G38" i="18"/>
  <c r="N22" i="19"/>
  <c r="G22" i="18"/>
  <c r="N14" i="19"/>
  <c r="G14" i="18"/>
  <c r="F6" i="19"/>
  <c r="F6" i="18"/>
  <c r="F214" i="18"/>
  <c r="F214" i="19"/>
  <c r="F200" i="19"/>
  <c r="F200" i="18"/>
  <c r="F184" i="19"/>
  <c r="F184" i="18"/>
  <c r="F176" i="19"/>
  <c r="F176" i="18"/>
  <c r="F168" i="19"/>
  <c r="F168" i="18"/>
  <c r="F160" i="19"/>
  <c r="F160" i="18"/>
  <c r="F150" i="18"/>
  <c r="F150" i="19"/>
  <c r="F142" i="18"/>
  <c r="F142" i="19"/>
  <c r="F117" i="19"/>
  <c r="F117" i="18"/>
  <c r="F109" i="19"/>
  <c r="F109" i="18"/>
  <c r="F101" i="19"/>
  <c r="F101" i="18"/>
  <c r="F84" i="19"/>
  <c r="F84" i="18"/>
  <c r="F76" i="19"/>
  <c r="F76" i="18"/>
  <c r="F67" i="19"/>
  <c r="F67" i="18"/>
  <c r="F59" i="19"/>
  <c r="F59" i="18"/>
  <c r="F51" i="19"/>
  <c r="F51" i="18"/>
  <c r="F43" i="19"/>
  <c r="F43" i="18"/>
  <c r="F35" i="19"/>
  <c r="F35" i="18"/>
  <c r="F27" i="19"/>
  <c r="F27" i="18"/>
  <c r="F19" i="19"/>
  <c r="F19" i="18"/>
  <c r="F11" i="19"/>
  <c r="F11" i="18"/>
  <c r="N6" i="19"/>
  <c r="G6" i="18"/>
  <c r="G201" i="18"/>
  <c r="N201" i="19"/>
  <c r="N193" i="19"/>
  <c r="G193" i="18"/>
  <c r="G185" i="18"/>
  <c r="N185" i="19"/>
  <c r="N177" i="19"/>
  <c r="G177" i="18"/>
  <c r="G169" i="18"/>
  <c r="N169" i="19"/>
  <c r="N161" i="19"/>
  <c r="G161" i="18"/>
  <c r="N151" i="19"/>
  <c r="G151" i="18"/>
  <c r="N143" i="19"/>
  <c r="G143" i="18"/>
  <c r="G135" i="18"/>
  <c r="N135" i="19"/>
  <c r="N126" i="19"/>
  <c r="G126" i="18"/>
  <c r="G102" i="18"/>
  <c r="N102" i="19"/>
  <c r="N94" i="19"/>
  <c r="G94" i="18"/>
  <c r="N77" i="19"/>
  <c r="G77" i="18"/>
  <c r="N69" i="19"/>
  <c r="G69" i="18"/>
  <c r="N60" i="19"/>
  <c r="G60" i="18"/>
  <c r="N52" i="19"/>
  <c r="G52" i="18"/>
  <c r="N44" i="19"/>
  <c r="G44" i="18"/>
  <c r="N28" i="19"/>
  <c r="G28" i="18"/>
  <c r="N12" i="19"/>
  <c r="G12" i="18"/>
  <c r="F211" i="19"/>
  <c r="F211" i="18"/>
  <c r="F163" i="19"/>
  <c r="F163" i="18"/>
  <c r="F104" i="19"/>
  <c r="F104" i="18"/>
  <c r="F22" i="19"/>
  <c r="F22" i="18"/>
  <c r="N172" i="19"/>
  <c r="G172" i="18"/>
  <c r="G129" i="18"/>
  <c r="N129" i="19"/>
  <c r="G63" i="18"/>
  <c r="N63" i="19"/>
  <c r="N15" i="19"/>
  <c r="G15" i="18"/>
  <c r="F178" i="19"/>
  <c r="F178" i="18"/>
  <c r="F136" i="19"/>
  <c r="F136" i="18"/>
  <c r="F95" i="19"/>
  <c r="F95" i="18"/>
  <c r="F45" i="19"/>
  <c r="F45" i="18"/>
  <c r="G195" i="18"/>
  <c r="N195" i="19"/>
  <c r="G179" i="18"/>
  <c r="N179" i="19"/>
  <c r="N145" i="19"/>
  <c r="G145" i="18"/>
  <c r="N112" i="19"/>
  <c r="G112" i="18"/>
  <c r="N96" i="19"/>
  <c r="G96" i="18"/>
  <c r="N71" i="19"/>
  <c r="G71" i="18"/>
  <c r="N54" i="19"/>
  <c r="G54" i="18"/>
  <c r="N30" i="19"/>
  <c r="G30" i="18"/>
  <c r="F208" i="19"/>
  <c r="F208" i="18"/>
  <c r="F191" i="19"/>
  <c r="F191" i="18"/>
  <c r="F183" i="18"/>
  <c r="F183" i="19"/>
  <c r="F175" i="19"/>
  <c r="F175" i="18"/>
  <c r="F167" i="19"/>
  <c r="F167" i="18"/>
  <c r="F159" i="18"/>
  <c r="F159" i="19"/>
  <c r="F149" i="19"/>
  <c r="F149" i="18"/>
  <c r="F141" i="19"/>
  <c r="F141" i="18"/>
  <c r="F132" i="19"/>
  <c r="F132" i="18"/>
  <c r="F124" i="19"/>
  <c r="F124" i="18"/>
  <c r="F116" i="19"/>
  <c r="F116" i="18"/>
  <c r="F108" i="19"/>
  <c r="F108" i="18"/>
  <c r="F100" i="19"/>
  <c r="F100" i="18"/>
  <c r="F91" i="19"/>
  <c r="F91" i="18"/>
  <c r="F83" i="19"/>
  <c r="F83" i="18"/>
  <c r="F75" i="19"/>
  <c r="F75" i="18"/>
  <c r="F58" i="19"/>
  <c r="F58" i="18"/>
  <c r="F50" i="19"/>
  <c r="F50" i="18"/>
  <c r="F42" i="19"/>
  <c r="F42" i="18"/>
  <c r="F34" i="19"/>
  <c r="F34" i="18"/>
  <c r="F26" i="19"/>
  <c r="F26" i="18"/>
  <c r="F18" i="19"/>
  <c r="F18" i="18"/>
  <c r="F10" i="19"/>
  <c r="F10" i="18"/>
  <c r="G214" i="18"/>
  <c r="N214" i="19"/>
  <c r="N200" i="19"/>
  <c r="G200" i="18"/>
  <c r="N184" i="19"/>
  <c r="G184" i="18"/>
  <c r="N176" i="19"/>
  <c r="G176" i="18"/>
  <c r="N168" i="19"/>
  <c r="G168" i="18"/>
  <c r="N160" i="19"/>
  <c r="G160" i="18"/>
  <c r="N150" i="19"/>
  <c r="G150" i="18"/>
  <c r="N142" i="19"/>
  <c r="G142" i="18"/>
  <c r="N117" i="19"/>
  <c r="G117" i="18"/>
  <c r="N109" i="19"/>
  <c r="G109" i="18"/>
  <c r="N101" i="19"/>
  <c r="G101" i="18"/>
  <c r="N84" i="19"/>
  <c r="G84" i="18"/>
  <c r="N76" i="19"/>
  <c r="G76" i="18"/>
  <c r="N67" i="19"/>
  <c r="G67" i="18"/>
  <c r="N59" i="19"/>
  <c r="G59" i="18"/>
  <c r="N51" i="19"/>
  <c r="G51" i="18"/>
  <c r="N43" i="19"/>
  <c r="G43" i="18"/>
  <c r="N35" i="19"/>
  <c r="G35" i="18"/>
  <c r="N27" i="19"/>
  <c r="G27" i="18"/>
  <c r="N19" i="19"/>
  <c r="G19" i="18"/>
  <c r="N11" i="19"/>
  <c r="G11" i="18"/>
  <c r="F212" i="19"/>
  <c r="F212" i="18"/>
  <c r="F179" i="19"/>
  <c r="F179" i="18"/>
  <c r="F128" i="19"/>
  <c r="F128" i="18"/>
  <c r="F96" i="19"/>
  <c r="F96" i="18"/>
  <c r="F62" i="19"/>
  <c r="F62" i="18"/>
  <c r="F14" i="19"/>
  <c r="F14" i="18"/>
  <c r="N105" i="19"/>
  <c r="G105" i="18"/>
  <c r="F170" i="19"/>
  <c r="F170" i="18"/>
  <c r="F127" i="18"/>
  <c r="F127" i="19"/>
  <c r="F86" i="18"/>
  <c r="F86" i="19"/>
  <c r="F61" i="19"/>
  <c r="F61" i="18"/>
  <c r="F29" i="19"/>
  <c r="F29" i="18"/>
  <c r="N128" i="19"/>
  <c r="G128" i="18"/>
  <c r="F198" i="18"/>
  <c r="F198" i="19"/>
  <c r="F182" i="18"/>
  <c r="F182" i="19"/>
  <c r="F166" i="18"/>
  <c r="F166" i="19"/>
  <c r="F140" i="19"/>
  <c r="F140" i="18"/>
  <c r="F123" i="18"/>
  <c r="F123" i="19"/>
  <c r="F107" i="18"/>
  <c r="F107" i="19"/>
  <c r="F90" i="19"/>
  <c r="F90" i="18"/>
  <c r="F74" i="19"/>
  <c r="F74" i="18"/>
  <c r="F65" i="19"/>
  <c r="F65" i="18"/>
  <c r="F57" i="19"/>
  <c r="F57" i="18"/>
  <c r="F41" i="19"/>
  <c r="F41" i="18"/>
  <c r="F33" i="19"/>
  <c r="F33" i="18"/>
  <c r="F25" i="19"/>
  <c r="F25" i="18"/>
  <c r="F17" i="19"/>
  <c r="F17" i="18"/>
  <c r="F9" i="18"/>
  <c r="F9" i="19"/>
  <c r="N208" i="19"/>
  <c r="G208" i="18"/>
  <c r="N191" i="19"/>
  <c r="G191" i="18"/>
  <c r="G183" i="18"/>
  <c r="N183" i="19"/>
  <c r="N175" i="19"/>
  <c r="G175" i="18"/>
  <c r="N167" i="19"/>
  <c r="G167" i="18"/>
  <c r="N159" i="19"/>
  <c r="G159" i="18"/>
  <c r="N149" i="19"/>
  <c r="G149" i="18"/>
  <c r="N141" i="19"/>
  <c r="G141" i="18"/>
  <c r="N132" i="19"/>
  <c r="G132" i="18"/>
  <c r="N124" i="19"/>
  <c r="G124" i="18"/>
  <c r="N116" i="19"/>
  <c r="G116" i="18"/>
  <c r="N108" i="19"/>
  <c r="G108" i="18"/>
  <c r="N100" i="19"/>
  <c r="G100" i="18"/>
  <c r="N91" i="19"/>
  <c r="G91" i="18"/>
  <c r="N83" i="19"/>
  <c r="G83" i="18"/>
  <c r="N75" i="19"/>
  <c r="G75" i="18"/>
  <c r="N58" i="19"/>
  <c r="G58" i="18"/>
  <c r="N50" i="19"/>
  <c r="G50" i="18"/>
  <c r="N42" i="19"/>
  <c r="G42" i="18"/>
  <c r="N34" i="19"/>
  <c r="G34" i="18"/>
  <c r="N26" i="19"/>
  <c r="G26" i="18"/>
  <c r="N18" i="19"/>
  <c r="G18" i="18"/>
  <c r="N10" i="19"/>
  <c r="G10" i="18"/>
  <c r="F195" i="19"/>
  <c r="F195" i="18"/>
  <c r="F153" i="18"/>
  <c r="F153" i="19"/>
  <c r="F120" i="19"/>
  <c r="F120" i="18"/>
  <c r="F87" i="18"/>
  <c r="F87" i="19"/>
  <c r="F54" i="19"/>
  <c r="F54" i="18"/>
  <c r="F30" i="19"/>
  <c r="F30" i="18"/>
  <c r="N196" i="19"/>
  <c r="G196" i="18"/>
  <c r="G155" i="18"/>
  <c r="N155" i="19"/>
  <c r="G113" i="18"/>
  <c r="N113" i="19"/>
  <c r="N88" i="19"/>
  <c r="G88" i="18"/>
  <c r="N55" i="19"/>
  <c r="G55" i="18"/>
  <c r="N39" i="19"/>
  <c r="G39" i="18"/>
  <c r="N31" i="19"/>
  <c r="G31" i="18"/>
  <c r="F194" i="19"/>
  <c r="F194" i="18"/>
  <c r="F111" i="19"/>
  <c r="F111" i="18"/>
  <c r="N153" i="19"/>
  <c r="G153" i="18"/>
  <c r="F190" i="18"/>
  <c r="F190" i="19"/>
  <c r="F174" i="18"/>
  <c r="F174" i="19"/>
  <c r="F157" i="19"/>
  <c r="F157" i="18"/>
  <c r="F148" i="19"/>
  <c r="F148" i="18"/>
  <c r="F131" i="18"/>
  <c r="F131" i="19"/>
  <c r="F115" i="18"/>
  <c r="F115" i="19"/>
  <c r="F99" i="19"/>
  <c r="F99" i="18"/>
  <c r="F82" i="19"/>
  <c r="F82" i="18"/>
  <c r="F49" i="19"/>
  <c r="F49" i="18"/>
  <c r="F197" i="19"/>
  <c r="F197" i="18"/>
  <c r="F189" i="19"/>
  <c r="F189" i="18"/>
  <c r="F181" i="19"/>
  <c r="F181" i="18"/>
  <c r="F173" i="19"/>
  <c r="F173" i="18"/>
  <c r="F165" i="19"/>
  <c r="F165" i="18"/>
  <c r="F147" i="18"/>
  <c r="F147" i="19"/>
  <c r="F139" i="18"/>
  <c r="F139" i="19"/>
  <c r="F122" i="19"/>
  <c r="F122" i="18"/>
  <c r="F114" i="19"/>
  <c r="F114" i="18"/>
  <c r="F106" i="19"/>
  <c r="F106" i="18"/>
  <c r="F98" i="19"/>
  <c r="F98" i="18"/>
  <c r="F89" i="19"/>
  <c r="F89" i="18"/>
  <c r="F81" i="19"/>
  <c r="F81" i="18"/>
  <c r="F73" i="19"/>
  <c r="F73" i="18"/>
  <c r="F64" i="19"/>
  <c r="F64" i="18"/>
  <c r="F48" i="19"/>
  <c r="F48" i="18"/>
  <c r="F40" i="19"/>
  <c r="F40" i="18"/>
  <c r="F32" i="19"/>
  <c r="F32" i="18"/>
  <c r="F24" i="19"/>
  <c r="F24" i="18"/>
  <c r="F16" i="19"/>
  <c r="F16" i="18"/>
  <c r="F8" i="19"/>
  <c r="F8" i="18"/>
  <c r="G198" i="18"/>
  <c r="N198" i="19"/>
  <c r="G190" i="18"/>
  <c r="N190" i="19"/>
  <c r="G182" i="18"/>
  <c r="N182" i="19"/>
  <c r="G174" i="18"/>
  <c r="N174" i="19"/>
  <c r="G166" i="18"/>
  <c r="N166" i="19"/>
  <c r="N157" i="19"/>
  <c r="G157" i="18"/>
  <c r="N148" i="19"/>
  <c r="G148" i="18"/>
  <c r="N140" i="19"/>
  <c r="G140" i="18"/>
  <c r="N131" i="19"/>
  <c r="G131" i="18"/>
  <c r="N123" i="19"/>
  <c r="G123" i="18"/>
  <c r="N115" i="19"/>
  <c r="G115" i="18"/>
  <c r="N107" i="19"/>
  <c r="G107" i="18"/>
  <c r="N99" i="19"/>
  <c r="G99" i="18"/>
  <c r="N90" i="19"/>
  <c r="G90" i="18"/>
  <c r="N82" i="19"/>
  <c r="G82" i="18"/>
  <c r="N74" i="19"/>
  <c r="G74" i="18"/>
  <c r="G65" i="18"/>
  <c r="N65" i="19"/>
  <c r="N57" i="19"/>
  <c r="G57" i="18"/>
  <c r="G49" i="18"/>
  <c r="N49" i="19"/>
  <c r="N41" i="19"/>
  <c r="G41" i="18"/>
  <c r="G33" i="18"/>
  <c r="N33" i="19"/>
  <c r="G25" i="18"/>
  <c r="N25" i="19"/>
  <c r="G17" i="18"/>
  <c r="N17" i="19"/>
  <c r="G9" i="18"/>
  <c r="N9" i="19"/>
  <c r="F213" i="19"/>
  <c r="F213" i="18"/>
  <c r="F171" i="19"/>
  <c r="F171" i="18"/>
  <c r="F79" i="18"/>
  <c r="F79" i="19"/>
  <c r="N188" i="19"/>
  <c r="G188" i="18"/>
  <c r="N146" i="19"/>
  <c r="G146" i="18"/>
  <c r="N72" i="19"/>
  <c r="G72" i="18"/>
  <c r="F162" i="19"/>
  <c r="F162" i="18"/>
  <c r="F119" i="19"/>
  <c r="F119" i="18"/>
  <c r="F78" i="19"/>
  <c r="F78" i="18"/>
  <c r="F37" i="19"/>
  <c r="F37" i="18"/>
  <c r="F13" i="19"/>
  <c r="F13" i="18"/>
  <c r="F196" i="19"/>
  <c r="F196" i="18"/>
  <c r="F188" i="19"/>
  <c r="F188" i="18"/>
  <c r="F180" i="19"/>
  <c r="F180" i="18"/>
  <c r="F172" i="19"/>
  <c r="F172" i="18"/>
  <c r="F164" i="19"/>
  <c r="F164" i="18"/>
  <c r="F155" i="18"/>
  <c r="F155" i="19"/>
  <c r="F146" i="19"/>
  <c r="F146" i="18"/>
  <c r="F138" i="19"/>
  <c r="F138" i="18"/>
  <c r="F129" i="18"/>
  <c r="F129" i="19"/>
  <c r="F121" i="18"/>
  <c r="F121" i="19"/>
  <c r="F113" i="19"/>
  <c r="F113" i="18"/>
  <c r="F105" i="18"/>
  <c r="F105" i="19"/>
  <c r="F97" i="18"/>
  <c r="F97" i="19"/>
  <c r="F88" i="19"/>
  <c r="F88" i="18"/>
  <c r="F80" i="19"/>
  <c r="F80" i="18"/>
  <c r="F72" i="19"/>
  <c r="F72" i="18"/>
  <c r="F63" i="18"/>
  <c r="F63" i="19"/>
  <c r="F55" i="19"/>
  <c r="F55" i="18"/>
  <c r="F47" i="19"/>
  <c r="F47" i="18"/>
  <c r="F39" i="19"/>
  <c r="F39" i="18"/>
  <c r="F31" i="19"/>
  <c r="F31" i="18"/>
  <c r="F15" i="19"/>
  <c r="F15" i="18"/>
  <c r="F7" i="19"/>
  <c r="F7" i="18"/>
  <c r="N197" i="19"/>
  <c r="G197" i="18"/>
  <c r="N189" i="19"/>
  <c r="G189" i="18"/>
  <c r="N181" i="19"/>
  <c r="G181" i="18"/>
  <c r="N173" i="19"/>
  <c r="G173" i="18"/>
  <c r="N165" i="19"/>
  <c r="G165" i="18"/>
  <c r="G147" i="18"/>
  <c r="N147" i="19"/>
  <c r="G139" i="18"/>
  <c r="N139" i="19"/>
  <c r="G122" i="18"/>
  <c r="N122" i="19"/>
  <c r="N114" i="19"/>
  <c r="G114" i="18"/>
  <c r="N106" i="19"/>
  <c r="G106" i="18"/>
  <c r="N98" i="19"/>
  <c r="G98" i="18"/>
  <c r="N89" i="19"/>
  <c r="G89" i="18"/>
  <c r="G81" i="18"/>
  <c r="N81" i="19"/>
  <c r="N73" i="19"/>
  <c r="G73" i="18"/>
  <c r="N64" i="19"/>
  <c r="G64" i="18"/>
  <c r="N48" i="19"/>
  <c r="G48" i="18"/>
  <c r="N40" i="19"/>
  <c r="G40" i="18"/>
  <c r="N32" i="19"/>
  <c r="G32" i="18"/>
  <c r="N24" i="19"/>
  <c r="G24" i="18"/>
  <c r="N16" i="19"/>
  <c r="G16" i="18"/>
  <c r="N8" i="19"/>
  <c r="G8" i="18"/>
  <c r="Z218" i="2"/>
  <c r="AJ218" i="2"/>
  <c r="H217" i="19" s="1"/>
  <c r="AA218" i="2"/>
  <c r="AC218" i="2"/>
  <c r="AM218" i="2"/>
  <c r="K217" i="19" s="1"/>
  <c r="AL218" i="2"/>
  <c r="J217" i="19" s="1"/>
  <c r="AD218" i="2"/>
  <c r="AN218" i="2"/>
  <c r="L217" i="19" s="1"/>
  <c r="AI218" i="2"/>
  <c r="G217" i="19" s="1"/>
  <c r="AK218" i="2"/>
  <c r="I217" i="19" s="1"/>
  <c r="AB218" i="2"/>
  <c r="AE218" i="2"/>
  <c r="AO218" i="2"/>
  <c r="M217" i="19" s="1"/>
  <c r="AF218" i="2"/>
  <c r="X159" i="2"/>
  <c r="G216" i="18" l="1"/>
  <c r="AP218" i="2"/>
  <c r="N68" i="19"/>
  <c r="G68" i="18"/>
  <c r="F158" i="18"/>
  <c r="F158" i="19"/>
  <c r="F134" i="19"/>
  <c r="F134" i="18"/>
  <c r="F93" i="19"/>
  <c r="F93" i="18"/>
  <c r="N93" i="19"/>
  <c r="G93" i="18"/>
  <c r="N158" i="19"/>
  <c r="G158" i="18"/>
  <c r="G134" i="18"/>
  <c r="N134" i="19"/>
  <c r="F154" i="19"/>
  <c r="F154" i="18"/>
  <c r="F68" i="19"/>
  <c r="F68" i="18"/>
  <c r="X217" i="2"/>
  <c r="F216" i="18" s="1"/>
  <c r="X218" i="2" l="1"/>
  <c r="F217" i="18" s="1"/>
  <c r="F216" i="19"/>
  <c r="F203" i="19"/>
  <c r="F203" i="18"/>
  <c r="G217" i="18"/>
  <c r="N217" i="19"/>
  <c r="F217" i="19" l="1"/>
</calcChain>
</file>

<file path=xl/sharedStrings.xml><?xml version="1.0" encoding="utf-8"?>
<sst xmlns="http://schemas.openxmlformats.org/spreadsheetml/2006/main" count="2578" uniqueCount="1256">
  <si>
    <t>Pool</t>
  </si>
  <si>
    <t>FMR Code</t>
  </si>
  <si>
    <t>Programme/ Theme</t>
  </si>
  <si>
    <t>S.No.</t>
  </si>
  <si>
    <t>Scheme/ Activity</t>
  </si>
  <si>
    <t>RCH Flexible Pool (including RI, IPPI, NIDDCP)</t>
  </si>
  <si>
    <t>RCH.1</t>
  </si>
  <si>
    <t>Maternal Health</t>
  </si>
  <si>
    <t>Pregnancy Registration and Ante-Natal Checkups</t>
  </si>
  <si>
    <t>Janani Suraksha Yojana (JSY)</t>
  </si>
  <si>
    <t>Janani Shishu Suraksha Karyakram (JSSK) (excluding transport)</t>
  </si>
  <si>
    <t>Pradhan Mantri Surakshit Matritva Abhiyan (PMSMA)</t>
  </si>
  <si>
    <t>Surakshit Matritva Aashwasan (SUMAN)</t>
  </si>
  <si>
    <t>Midwifery</t>
  </si>
  <si>
    <t>Maternal Death Review</t>
  </si>
  <si>
    <t>Comprehensive Abortion Care</t>
  </si>
  <si>
    <t>FRUs</t>
  </si>
  <si>
    <t>HDU/ICU - Maternal Health</t>
  </si>
  <si>
    <t>Labour Rooms (LDR + NBCCs)</t>
  </si>
  <si>
    <t>LaQshya</t>
  </si>
  <si>
    <t>Implementation of RCH Portal/ANMOL/MCTS</t>
  </si>
  <si>
    <t>Other MH Components</t>
  </si>
  <si>
    <t>State specific Initiatives and Innovations</t>
  </si>
  <si>
    <t>RCH.2</t>
  </si>
  <si>
    <t>PC &amp; PNDT Act</t>
  </si>
  <si>
    <t>Gender Based Violence &amp; Medico Legal Care For Survivors Victims of Sexual Violence</t>
  </si>
  <si>
    <t>RCH.3</t>
  </si>
  <si>
    <t>Child Health</t>
  </si>
  <si>
    <t>Rashtriya Bal Swasthya Karyakram (RBSK)</t>
  </si>
  <si>
    <t>RBSK at Facility Level including District Early Intervention Centers (DEIC)</t>
  </si>
  <si>
    <t>Community Based  Care - HBNC &amp; HBYC</t>
  </si>
  <si>
    <t>Facility Based New born Care</t>
  </si>
  <si>
    <t>Child Death Review</t>
  </si>
  <si>
    <t>SAANS</t>
  </si>
  <si>
    <t xml:space="preserve">Paediatric Care </t>
  </si>
  <si>
    <t>Other Child Health Components</t>
  </si>
  <si>
    <t>RCH.4</t>
  </si>
  <si>
    <t>Immunization</t>
  </si>
  <si>
    <t>Immunization including Mission Indradhanush</t>
  </si>
  <si>
    <t>eVIN Operational Cost</t>
  </si>
  <si>
    <t>RCH.5</t>
  </si>
  <si>
    <t>Adolescent Health</t>
  </si>
  <si>
    <t>Menstrual Hygiene Scheme (MHS)</t>
  </si>
  <si>
    <t>School Health And Wellness Program under Ayushman Bharat</t>
  </si>
  <si>
    <t>Other Adolescent Health Components</t>
  </si>
  <si>
    <t>RCH.6</t>
  </si>
  <si>
    <t>Family Planning</t>
  </si>
  <si>
    <t>Sterilization - Female</t>
  </si>
  <si>
    <t>Sterilization - Male</t>
  </si>
  <si>
    <t>IUCD Insertion (PPIUCD and PAIUCD)</t>
  </si>
  <si>
    <t>ANTARA</t>
  </si>
  <si>
    <t>Family Planning Indemnity Scheme</t>
  </si>
  <si>
    <t>FPLMIS</t>
  </si>
  <si>
    <t>Other Family Planning Components</t>
  </si>
  <si>
    <t>RCH.7</t>
  </si>
  <si>
    <t>Nutrition</t>
  </si>
  <si>
    <t>Anaemia Mukt Bharat</t>
  </si>
  <si>
    <t>National Deworming Day</t>
  </si>
  <si>
    <t>Nutritional Rehabilitation Centers (NRC)</t>
  </si>
  <si>
    <t>Vitamin A Supplementation</t>
  </si>
  <si>
    <t>Mother's Absolute Affection (MAA)</t>
  </si>
  <si>
    <t>Lactation Management Centers</t>
  </si>
  <si>
    <t>Intensified Diarrhoea Control Fortnight</t>
  </si>
  <si>
    <t>Eat Right Campaign</t>
  </si>
  <si>
    <t>Other Nutrition Components</t>
  </si>
  <si>
    <t>RCH.8</t>
  </si>
  <si>
    <t>National Iodine Deficiency Disorders Control Programme (NIDDCP)</t>
  </si>
  <si>
    <t>Implementation of NIDDCP</t>
  </si>
  <si>
    <t>RCH Sub Total</t>
  </si>
  <si>
    <t>NDCP Flexi Pool</t>
  </si>
  <si>
    <t>NDCP.1</t>
  </si>
  <si>
    <t>Integrated Disease Surveillance Programme (IDSP)</t>
  </si>
  <si>
    <t>Implementation of IDSP</t>
  </si>
  <si>
    <t>NDCP.2</t>
  </si>
  <si>
    <t>National Vector Borne Disease Control Programme (NVBDCP)</t>
  </si>
  <si>
    <t>Malaria</t>
  </si>
  <si>
    <t>Kala-azar</t>
  </si>
  <si>
    <t>AES/JE</t>
  </si>
  <si>
    <t>Dengue &amp; Chikungunya</t>
  </si>
  <si>
    <t>Lymphatic Filariasis</t>
  </si>
  <si>
    <t>NDCP.3</t>
  </si>
  <si>
    <t>National Leprosy Eradication Programme (NLEP)</t>
  </si>
  <si>
    <t>District Awards</t>
  </si>
  <si>
    <t>Other NLEP Components</t>
  </si>
  <si>
    <t>NDCP.4</t>
  </si>
  <si>
    <t>National Tuberculosis Elimination Programme (NTEP)</t>
  </si>
  <si>
    <t>Drug Sensitive TB (DSTB)</t>
  </si>
  <si>
    <t>Nikshay Poshan Yojana</t>
  </si>
  <si>
    <t>PPP</t>
  </si>
  <si>
    <t>Latent TB Infection (LTBI)</t>
  </si>
  <si>
    <t>Drug Resistant TB(DRTB)</t>
  </si>
  <si>
    <t>TB Harega Desh Jeetega Campaign</t>
  </si>
  <si>
    <t>NDCP.5</t>
  </si>
  <si>
    <t>National Viral Hepatitis Control Programme (NVHCP)</t>
  </si>
  <si>
    <t>Prevention</t>
  </si>
  <si>
    <t>Treatment</t>
  </si>
  <si>
    <t>NDCP.6</t>
  </si>
  <si>
    <t>National Rabies Control Programme (NRCP)</t>
  </si>
  <si>
    <t>Implementation of NRCP</t>
  </si>
  <si>
    <t>NDCP.7</t>
  </si>
  <si>
    <t>Programme for Prevention and Control of Leptospirosis (PPCL)</t>
  </si>
  <si>
    <t>Implementation of PPCL</t>
  </si>
  <si>
    <t>Implementation of State specific Initiatives and Innovations</t>
  </si>
  <si>
    <t>NDCP Sub Total</t>
  </si>
  <si>
    <t>NCD Flexi Pool</t>
  </si>
  <si>
    <t>NCD.1</t>
  </si>
  <si>
    <t>National Program for Control of Blindness and Vision Impairment (NPCB+VI)</t>
  </si>
  <si>
    <t>Cataract Surgeries through NGOs</t>
  </si>
  <si>
    <t>Other Ophthalmic Interventions through NGOs</t>
  </si>
  <si>
    <t>Mobile Ophthalmic Units</t>
  </si>
  <si>
    <t>Other NPCB+VI components</t>
  </si>
  <si>
    <t>NCD.2</t>
  </si>
  <si>
    <t>National Mental Health Program (NMHP)</t>
  </si>
  <si>
    <t>NCD.3</t>
  </si>
  <si>
    <t>National Programme for Health Care for the Elderly (NPHCE)</t>
  </si>
  <si>
    <t>Geriatric Care at DH</t>
  </si>
  <si>
    <t>Geriatric Care at CHC/SDH</t>
  </si>
  <si>
    <t>Geriatric Care at PHC/ SHC</t>
  </si>
  <si>
    <t xml:space="preserve">Community Based Intervention </t>
  </si>
  <si>
    <t>NCD.4</t>
  </si>
  <si>
    <t>National Tobacco Control Programme (NTCP)</t>
  </si>
  <si>
    <t xml:space="preserve">Implementation of COTPA - 2003 </t>
  </si>
  <si>
    <t>Tobacco Cessation</t>
  </si>
  <si>
    <t>NCD.5</t>
  </si>
  <si>
    <t>NCD Clinics at DH</t>
  </si>
  <si>
    <t>NCD Clinics at CHC/SDH</t>
  </si>
  <si>
    <t>Cardiac Care Unit (CCU/ICU) including STEMI</t>
  </si>
  <si>
    <t>NCD.6</t>
  </si>
  <si>
    <t>Pradhan Mantri National Dialysis Programme (PMNDP)</t>
  </si>
  <si>
    <t>Haemodialysis Services</t>
  </si>
  <si>
    <t>Peritoneal Dialysis Services</t>
  </si>
  <si>
    <t>NCD.7</t>
  </si>
  <si>
    <t>National Program for Climate Change and Human Health (NPCCHH)</t>
  </si>
  <si>
    <t>Implementation of NPCCHH</t>
  </si>
  <si>
    <t>NCD.8</t>
  </si>
  <si>
    <t>National Oral health programme (NOHP)</t>
  </si>
  <si>
    <t>Implementation at DH</t>
  </si>
  <si>
    <t>Implementation at CHC/SDH</t>
  </si>
  <si>
    <t>Mobile Dental Units/Van</t>
  </si>
  <si>
    <t>NCD.9</t>
  </si>
  <si>
    <t>National Programme on palliative care (NPPC)</t>
  </si>
  <si>
    <t>Implementation of NPPC</t>
  </si>
  <si>
    <t>NCD.10</t>
  </si>
  <si>
    <t>National Programme for Prevention and Control of Fluorosis (NPPCF)</t>
  </si>
  <si>
    <t>Implementation of NPPCF</t>
  </si>
  <si>
    <t>NCD.11</t>
  </si>
  <si>
    <t>National Programme for Prevention and Control of Deafness (NPPCD)</t>
  </si>
  <si>
    <t>Screening of Deafness</t>
  </si>
  <si>
    <t>Management of Deafness</t>
  </si>
  <si>
    <t>State Specific Initiatives</t>
  </si>
  <si>
    <t>NCD.12</t>
  </si>
  <si>
    <t>National programme for Prevention and Management of Burn &amp; Injuries</t>
  </si>
  <si>
    <t>Support for Burn Units</t>
  </si>
  <si>
    <t>Support for Emergency Trauma Care</t>
  </si>
  <si>
    <t>NCD.13</t>
  </si>
  <si>
    <t>State specific Programme Interventions</t>
  </si>
  <si>
    <t>NCD Sub Total</t>
  </si>
  <si>
    <t>Health System Strengthening (HSS) - Urban</t>
  </si>
  <si>
    <t>HSS(U).1</t>
  </si>
  <si>
    <t>Comprehensive Primary Healthcare (CPHC)</t>
  </si>
  <si>
    <t>HSS(U).2</t>
  </si>
  <si>
    <t>Community Engagement</t>
  </si>
  <si>
    <t>ASHA (including ASHA Certification and ASHA benefit package)</t>
  </si>
  <si>
    <t>MAS</t>
  </si>
  <si>
    <t>JAS</t>
  </si>
  <si>
    <t>RKS</t>
  </si>
  <si>
    <t>Other Community Engagement Components</t>
  </si>
  <si>
    <t>HSS(U).3</t>
  </si>
  <si>
    <t>Public Health Institutions as per IPHS norms</t>
  </si>
  <si>
    <t>Urban PHCs</t>
  </si>
  <si>
    <t>Urban CHCs and Maternity Homes</t>
  </si>
  <si>
    <t>HSS(U).4</t>
  </si>
  <si>
    <t>Quality Assurance</t>
  </si>
  <si>
    <t>Quality Assurance Implementation &amp; Mera Aspataal</t>
  </si>
  <si>
    <t>Kayakalp</t>
  </si>
  <si>
    <t>Swacch Swasth Sarvatra</t>
  </si>
  <si>
    <t>HSS(U).5</t>
  </si>
  <si>
    <t>HRH</t>
  </si>
  <si>
    <t>Remuneration for all NHM HR</t>
  </si>
  <si>
    <t>Incentives under CPHC</t>
  </si>
  <si>
    <t>Costs for HR Recruitment and Outsourcing</t>
  </si>
  <si>
    <t>HSS(U).6</t>
  </si>
  <si>
    <t>Technical Assistance</t>
  </si>
  <si>
    <t>HSS(U).7</t>
  </si>
  <si>
    <t>Access</t>
  </si>
  <si>
    <t>HSS(U).8</t>
  </si>
  <si>
    <t>Innovation</t>
  </si>
  <si>
    <t>State specific Programme Innovations and Interventions</t>
  </si>
  <si>
    <t>HSS(U).9</t>
  </si>
  <si>
    <t>Untied Grants</t>
  </si>
  <si>
    <t>Untied Fund</t>
  </si>
  <si>
    <t>Health System Strengthening (HSS) Rural</t>
  </si>
  <si>
    <t>HSS.1</t>
  </si>
  <si>
    <t>CHO Mentoring</t>
  </si>
  <si>
    <t>HSS.2</t>
  </si>
  <si>
    <t>Blood Services &amp; Disorders</t>
  </si>
  <si>
    <t>Screening for Blood Disorders</t>
  </si>
  <si>
    <t>Support for Blood Transfusion</t>
  </si>
  <si>
    <t xml:space="preserve">Blood Bank/BCSU/BSU/Thalassemia Day Care Centre </t>
  </si>
  <si>
    <t>HSS.3</t>
  </si>
  <si>
    <t>VHSNC</t>
  </si>
  <si>
    <t>Other Community Engagements Components</t>
  </si>
  <si>
    <t>HSS.4</t>
  </si>
  <si>
    <t xml:space="preserve">Public Health Institutions as per IPHS norms 
</t>
  </si>
  <si>
    <t>District Hospitals</t>
  </si>
  <si>
    <t>Sub-District Hospitals</t>
  </si>
  <si>
    <t>Community Health Centers</t>
  </si>
  <si>
    <t>Primary Health Centers</t>
  </si>
  <si>
    <t>Sub-Health Centers</t>
  </si>
  <si>
    <t>HSS.5</t>
  </si>
  <si>
    <t>Referral Transport</t>
  </si>
  <si>
    <t>Advance Life Saving Ambulances</t>
  </si>
  <si>
    <t>Basic Life Saving Ambulances</t>
  </si>
  <si>
    <t>Patient Transport Vehicle</t>
  </si>
  <si>
    <t>Other Ambulances</t>
  </si>
  <si>
    <t>HSS.6</t>
  </si>
  <si>
    <t>HSS.7</t>
  </si>
  <si>
    <t>Other Initiatives to improve access</t>
  </si>
  <si>
    <t>Comprehensive Grievance Redressal Mechanism</t>
  </si>
  <si>
    <t>Free Drugs Services Initiative</t>
  </si>
  <si>
    <t>Free Diagnostics Services Initiative</t>
  </si>
  <si>
    <t>Mobile Medical Units</t>
  </si>
  <si>
    <t>State specific Programme Interventions and Innovations</t>
  </si>
  <si>
    <t>HSS.8</t>
  </si>
  <si>
    <t>Inventory management</t>
  </si>
  <si>
    <t>Biomedical Equipment Management System and AERB</t>
  </si>
  <si>
    <t>HSS.9</t>
  </si>
  <si>
    <t>Remuneration for CHOs</t>
  </si>
  <si>
    <t>Human Resource Information Systems (HRIS)</t>
  </si>
  <si>
    <t>HSS.10</t>
  </si>
  <si>
    <t>Enhancing HR</t>
  </si>
  <si>
    <t>HSS.11</t>
  </si>
  <si>
    <t>SHSRC / ILC (Innovation &amp; Learning Centre)</t>
  </si>
  <si>
    <t>HSS.12</t>
  </si>
  <si>
    <t>IT interventions and systems</t>
  </si>
  <si>
    <t>Health Management Information System (HMIS)</t>
  </si>
  <si>
    <t>Implementation of DVDMS</t>
  </si>
  <si>
    <t>eSanjeevani (OPD+HWC)</t>
  </si>
  <si>
    <t>HSS.13</t>
  </si>
  <si>
    <t>HSS.14</t>
  </si>
  <si>
    <t>GRAND TOTAL</t>
  </si>
  <si>
    <t>Amount in Rs. (Lakhs)</t>
  </si>
  <si>
    <t>DBT</t>
  </si>
  <si>
    <t>Equipment (Including Furniture, Excluding Computers)</t>
  </si>
  <si>
    <t>Others including operating costs(OOC)</t>
  </si>
  <si>
    <t>New Work</t>
  </si>
  <si>
    <t>Budget for Procurement done by States</t>
  </si>
  <si>
    <t>Snakebite Prevention and Control (SBPC)</t>
  </si>
  <si>
    <t>Budget Proposed</t>
  </si>
  <si>
    <t>State Remarks</t>
  </si>
  <si>
    <t>Diagnostics (Consumables, PPP, Sample Transport)</t>
  </si>
  <si>
    <t>Budget Recommended for NPCC</t>
  </si>
  <si>
    <t>GoI Remarks for NPCC</t>
  </si>
  <si>
    <t>Amount Proposed by State for FY 2026-27</t>
  </si>
  <si>
    <t>Training Institutes and Skill Labs</t>
  </si>
  <si>
    <t>RCH</t>
  </si>
  <si>
    <t>Total Budget Proposed</t>
  </si>
  <si>
    <t>Capacity building incl. training</t>
  </si>
  <si>
    <t>ASHA Incentives</t>
  </si>
  <si>
    <t>IEC &amp; Printing</t>
  </si>
  <si>
    <t>Cadre(s) to be Trained</t>
  </si>
  <si>
    <t>No. of  Batches</t>
  </si>
  <si>
    <t>Batch Size</t>
  </si>
  <si>
    <t xml:space="preserve">Quarter in which training is planned </t>
  </si>
  <si>
    <t>Duration (in Days)</t>
  </si>
  <si>
    <t>Level of Training (State/ District/ Block/ Facility)</t>
  </si>
  <si>
    <r>
      <t xml:space="preserve">Diagnostics (Consumables, </t>
    </r>
    <r>
      <rPr>
        <b/>
        <sz val="11"/>
        <color theme="1"/>
        <rFont val="Aptos Narrow"/>
        <family val="2"/>
        <scheme val="minor"/>
      </rPr>
      <t>PPP</t>
    </r>
    <r>
      <rPr>
        <b/>
        <sz val="11"/>
        <color rgb="FF000000"/>
        <rFont val="Aptos Narrow"/>
        <family val="2"/>
        <scheme val="minor"/>
      </rPr>
      <t>, Sample Transport)</t>
    </r>
  </si>
  <si>
    <t xml:space="preserve">Programme/ Theme </t>
  </si>
  <si>
    <t>NDCP</t>
  </si>
  <si>
    <t>NCD</t>
  </si>
  <si>
    <t>Budget Approved for RoP</t>
  </si>
  <si>
    <t>GoI Remarks for RoP</t>
  </si>
  <si>
    <t>Activity Proposed</t>
  </si>
  <si>
    <t>PSA Plants (funded under PM-CARES)</t>
  </si>
  <si>
    <t>S. No</t>
  </si>
  <si>
    <t>S. No.</t>
  </si>
  <si>
    <t>Surveillance, Research, Assessment, Evaluation (SRAE)</t>
  </si>
  <si>
    <t>Budget Recommended for RoP</t>
  </si>
  <si>
    <t>Planning Activities</t>
  </si>
  <si>
    <t>Meetings, Workshops and Conferences</t>
  </si>
  <si>
    <t>Monitoring, Evaluation and Supervision</t>
  </si>
  <si>
    <t>NDCP.9</t>
  </si>
  <si>
    <t>Total Amount Approved for FY 2026-27</t>
  </si>
  <si>
    <t>Mode of Training (Offline/Online/Hybrid)</t>
  </si>
  <si>
    <t>Annexure - Capacity Building (Details of trainings proposed under Sl. No. 201)</t>
  </si>
  <si>
    <t>Annexure - ASHA Incentives (Details of proposal under Sl. No. 202)</t>
  </si>
  <si>
    <t>Annexure - IT Interventions (Details of proposal under Sl. No. 203)</t>
  </si>
  <si>
    <t>Annexure - IEC &amp; Printing (Details of proposal under Sl. No. 204)</t>
  </si>
  <si>
    <t>Any other PM Cost (Procurement &amp; maintenance of office equipment, audit cost, etc.)</t>
  </si>
  <si>
    <t xml:space="preserve">National Programme for Prevention and Control of Non Communicable Diseases (NP-NCD) </t>
  </si>
  <si>
    <t>Other NP-NCD Components</t>
  </si>
  <si>
    <t>GoI Remarks</t>
  </si>
  <si>
    <t>Amount Proposed by State/UT for FY 2026-27</t>
  </si>
  <si>
    <t>RCH Sub-Total</t>
  </si>
  <si>
    <t>NDCP Sub-Total</t>
  </si>
  <si>
    <t>NCD Sub-Total</t>
  </si>
  <si>
    <t>Total Amount Recommended for FY 2026-27</t>
  </si>
  <si>
    <t>Total Amount Recommended for FY 2026-27 (RoP)</t>
  </si>
  <si>
    <t>Annexure - 1: Details of Proposal for FY 2026-27</t>
  </si>
  <si>
    <t>Village Health Sanitation &amp; Nutrition Days (VHSNDs)</t>
  </si>
  <si>
    <t>HSS.15</t>
  </si>
  <si>
    <t>HSS.16</t>
  </si>
  <si>
    <t>HSS.17</t>
  </si>
  <si>
    <t>HSS.18</t>
  </si>
  <si>
    <t>HSS.19</t>
  </si>
  <si>
    <t>IT Interventions and Systems</t>
  </si>
  <si>
    <t>HSS.20</t>
  </si>
  <si>
    <t>HSS-Rural Sub Total</t>
  </si>
  <si>
    <t>HSS-Urban Sub Total</t>
  </si>
  <si>
    <t>Peer Education Programme</t>
  </si>
  <si>
    <t>Capacity building incl. training (Incl. RCH, NDCP, NCD, HSS-Urban, HSS-Rural)*</t>
  </si>
  <si>
    <t>ASHA Incentives (Incl. RCH, NDCP, NCD, HSS-Urban, HSS-Rural)*</t>
  </si>
  <si>
    <t>Snakebite envenoming</t>
  </si>
  <si>
    <t>HSS.21</t>
  </si>
  <si>
    <t>Old Sl. No.</t>
  </si>
  <si>
    <t>Proposed Training/Activity</t>
  </si>
  <si>
    <t>Participants - NHM/ NUHM/ Both</t>
  </si>
  <si>
    <t>State/UT to add rows as required to propose activities</t>
  </si>
  <si>
    <t>HSS-Urban</t>
  </si>
  <si>
    <t>HSS-Rural</t>
  </si>
  <si>
    <t>Total Amount Recommended by NPCC
for FY 2026-27</t>
  </si>
  <si>
    <t>IT interventions (Incl. RCH, NDCP, NCD, HSS-Urban, HSS-Rural - IT software, Laptops etc. for service delivery)*</t>
  </si>
  <si>
    <t>State-specific Initiatives and Innovations*</t>
  </si>
  <si>
    <t>Planning and Program Management*</t>
  </si>
  <si>
    <t>Annexure - Programme Management Activities (Details of Proposal under Sl. Nos. 146 and 194)</t>
  </si>
  <si>
    <t>HSS-Urban Sub-Total</t>
  </si>
  <si>
    <t>HSS-Rural (including cross cutting activities)</t>
  </si>
  <si>
    <t>HSS-Rural Sub-Total</t>
  </si>
  <si>
    <t>HMIS</t>
  </si>
  <si>
    <t>HRIS</t>
  </si>
  <si>
    <t>A. Integrated Training of Core Cadres</t>
  </si>
  <si>
    <t>A. Integrated IEC activities</t>
  </si>
  <si>
    <t>B. Major pool-specific IEC</t>
  </si>
  <si>
    <t>MCH Wings</t>
  </si>
  <si>
    <t>Janani Shishu Suraksha Karyakram (JSSK) - Transport</t>
  </si>
  <si>
    <t>Pulse Polio Campaign</t>
  </si>
  <si>
    <t>Adolescent Friendly Health Centers (AFHCs)</t>
  </si>
  <si>
    <t>MPV (Mission Parivar Vikas)</t>
  </si>
  <si>
    <t>World Population Day and Vasectomy Fortnight</t>
  </si>
  <si>
    <t>Case Detection and Management</t>
  </si>
  <si>
    <t>DPMR Services: Reconstructive Surgeries</t>
  </si>
  <si>
    <t>Screening and Testing through Facilities</t>
  </si>
  <si>
    <t>Screening and Testing through Outreach Activities</t>
  </si>
  <si>
    <t>Cataract Surgeries through Facilities</t>
  </si>
  <si>
    <t>Other Ophthalmic Interventions through Facilities</t>
  </si>
  <si>
    <t>Free Spectacles to School Children</t>
  </si>
  <si>
    <t>Collection of Eye Balls by Eye Banks and Eye Donation Centres</t>
  </si>
  <si>
    <t>Free spectacles to Others</t>
  </si>
  <si>
    <t>Grant in Aid for the Health Institutions, Eye Bank, NGO, Private Practioners</t>
  </si>
  <si>
    <t xml:space="preserve">Implementation of ToEFI Guideline </t>
  </si>
  <si>
    <t>Outreach Activities</t>
  </si>
  <si>
    <t>Mapping of Slums and Vulnerable Population</t>
  </si>
  <si>
    <t>Incentives (Allowance, Incentives, Staff Welfare Fund)</t>
  </si>
  <si>
    <t>Blood Collection and Transport Vans</t>
  </si>
  <si>
    <t>Other Blood Services &amp; Disorders Components</t>
  </si>
  <si>
    <t>ASHA (including ASHA Certification and ASHA Benefit Package)</t>
  </si>
  <si>
    <t>Other Infrastructure/Civil works/Expansion etc.</t>
  </si>
  <si>
    <t>DNB Courses for Medical Doctors</t>
  </si>
  <si>
    <t>IEC &amp; Printing (Incl. RCH, NDCP, NCD, HSS-Urban, HSS-Rural)*</t>
  </si>
  <si>
    <t>Old / Ongoing Work</t>
  </si>
  <si>
    <t>Infrastructure - Civil Works (I&amp;C)</t>
  </si>
  <si>
    <t>Drugs and Supplies</t>
  </si>
  <si>
    <t>Weekly Iron Folic Acid Supplementation (WIFS)</t>
  </si>
  <si>
    <t>Renovation/Repair/Upgradation of Facilities for IPHS/NQAS/LaQshya/ MUSQAN/SUMAN Compliance</t>
  </si>
  <si>
    <t>Implementation of District Mental Health Plan</t>
  </si>
  <si>
    <t>Implementation of TeleMANAS</t>
  </si>
  <si>
    <t>Amount</t>
  </si>
  <si>
    <t>Development and Operations of Ayushman Arogya Mandirs - Urban</t>
  </si>
  <si>
    <t>Wellness Activities at AAMs- Urban</t>
  </si>
  <si>
    <t>Teleconsultation Facilities at AAMs-Urban</t>
  </si>
  <si>
    <t>Development and Operations of Ayushman Arogya Mandirs - Rural</t>
  </si>
  <si>
    <t>Wellness Activities at AAMs- Rural</t>
  </si>
  <si>
    <t>Teleconsultation Facilities at AAMs-Rural</t>
  </si>
  <si>
    <t>Development and Operations of Ayushman Arogya Mandirs- Rural</t>
  </si>
  <si>
    <t>Central Supplies (Kind Grants) - To be provided by the PDs</t>
  </si>
  <si>
    <t>Sl. No. 146</t>
  </si>
  <si>
    <t>Sl. No. 194</t>
  </si>
  <si>
    <t>Operationalisation of Ayushman Arogya Mandirs(AAM) - Urban</t>
  </si>
  <si>
    <t>Operationalisation of Ayushman Arogya Mandirs (AAM) - Rural</t>
  </si>
  <si>
    <t xml:space="preserve">State Remarks </t>
  </si>
  <si>
    <t>Urban PHCs/ Polyclinics</t>
  </si>
  <si>
    <t>*Details to be filled in Annexure</t>
  </si>
  <si>
    <t xml:space="preserve">
3. Ongoing activity Proposed Rs.23.74  Lakhs for JSY Operational cost
</t>
  </si>
  <si>
    <t>Ongoing activity:
Rs. 21 lakhs is proposed for the procurement of 30,000 units of MMA drug at Rs. 70 per kit, as per TNMSC rates.</t>
  </si>
  <si>
    <t>New activity.  Procurement of 206 LDR cots—20 for CHCs and 186 for CEmONC centres—at Rs. 87,000 per cot, totaling Rs. 178.66 lakhs. Details are enclosed in RCH 12 LDR Cot.</t>
  </si>
  <si>
    <t>1. Ongoing activity. Operational  cost 3000 / per AFHC .  Total cost is Rs.9 lakhs for 300 AFHC</t>
  </si>
  <si>
    <t xml:space="preserve">1. Ongoing activity to Treasury. Fund towards 1.6 lakhs sterilisations in Public facilities @ Rs.1000/(Rs.1600 Lakhs )  </t>
  </si>
  <si>
    <t xml:space="preserve"> </t>
  </si>
  <si>
    <t xml:space="preserve">1. Ongoing activity. Total cost is Rs.15 lakhs. Fund towards 1000 sterilisations @Rs.1500/- 
</t>
  </si>
  <si>
    <t xml:space="preserve">Ongoing activity. Fund of Rs.118.74  lakh required for death, failure and medical complication clearance.                                                                                                                        </t>
  </si>
  <si>
    <t xml:space="preserve">
2. Ongoing activity Rs.90.14 lakhs proposed for 12 functional NRCs @ Rs. 7.512 Lakhs per NRC .</t>
  </si>
  <si>
    <t>1. New activity.  Establishment of LMUs in 6 facilities at Rs.11 lakhs per unit.  Total cost is Rs.66 lakhs.  Details enclosed in RCH 57 LMU</t>
  </si>
  <si>
    <t/>
  </si>
  <si>
    <t xml:space="preserve">1. Ongoing activity.  Total cost is Rs. 8.69 Lakhs for Salt Testing Kit for 2650 ASHA and 2346 HI in the state @ 29/ Kit @ Rs. 0.0002 Lakhs per unit for 29976 units
 </t>
  </si>
  <si>
    <t xml:space="preserve">
2. Ongoing activity.  Total cost is Rs.2.50 lakhs.  IDD survey at Rs.50000 per district for 5 districts.</t>
  </si>
  <si>
    <t>Ongoing activity. Proposed Rs.9.70 lakhs towards procurement of fogging machine spares.</t>
  </si>
  <si>
    <t xml:space="preserve">1. Ongoing activity. Proposed Rs. 232.80 lakhs for DBC wages, covering 5 DBCs per block at Rs. 200 per day for 120 days.
</t>
  </si>
  <si>
    <t>1. Ongoing activity.  Proposed honorarium of Rs. 1,000 per treatment supporter, totaling Rs. 10 lakhs for 1,000 supporters.</t>
  </si>
  <si>
    <t>Ongoing activity.  Nutritional Support for TB Patients – Funds amounting to Rs.6,000 Lakhs are proposed for nutritional support to 100,000 TB patients at Rs.6,000 per patient.</t>
  </si>
  <si>
    <t>Ongoing activity: TB Patient Notification from Private Facilities - Funds amounting to Rs.150 Lakhs are proposed for notification of 15,000 TB patients from private facilities at Rs.1,000 per case.</t>
  </si>
  <si>
    <t>New activity.  Diagnosis and Management of Latent TB Infection – Funds amounting to Rs.77.00 Lakhs are proposed for procurement of TPT drugs and ILR under Latent TB Infection Management. Details are enclosed in DCP 76 – LTBI.</t>
  </si>
  <si>
    <t>New activity.  Screening of High-Risk and Hard-to-Reach Populations for Hepatitis B &amp; C –  Funds amounting to Rs.40.00 Lakhs are proposed for outreach camp-based screening. Details are enclosed in DCP 82 – NVHCP Outreach Screening.</t>
  </si>
  <si>
    <t xml:space="preserve">3. Ongoing activity. Diagnosis and Management of Hepatitis A and E – 
Funds amounting to Rs.4.62 Lakhs are proposed for diagnosis and management of Hepatitis A and E.
</t>
  </si>
  <si>
    <t xml:space="preserve">Ongoing activity.  Rs.400 per ARV vial. Total cost is Rs.2390 lakhs for 5,97,500 vials </t>
  </si>
  <si>
    <t>Ongoing activity.  A support of Rs.1000 per cataract surgery is given for Public facilities.  Total cost is Rs.1250 lakhs for 125000 Cataract surgeries</t>
  </si>
  <si>
    <t>Ongoing activity.  Funds amounting to Rs.110 Lakhs are proposed for incentives of Rs.1,000 per eyeball collection for 11,000 collections.</t>
  </si>
  <si>
    <t>Ongoing activity.  Spectacles for School Children – Funds amounting to Rs.629.30 Lakhs are proposed for provision of 310,000 pairs of spectacles at Rs.203 per pair.</t>
  </si>
  <si>
    <t>Ongoing activity.  Spectacles for Older Persons – Funds amounting to Rs.129.96 Lakhs are proposed for provision of 152,000 spectacles (32,000 bifocal and 120,000 readymade reading spectacles) at an average cost of Rs.85.50 per pair.</t>
  </si>
  <si>
    <t>Ongoing activity. Operational cost for Enforcement Squads @ Rs.1 lakh per district.  Total cost is Rs.38 lakhs for 38 districts</t>
  </si>
  <si>
    <t>New activity. Establishment of Heat Stroke Management Units at SDH &amp; DH @ Rs.4 lakhs per centre.  Total cost is Rs.79.94 lakhs for 20 centres.  Details enclosed in NCD 114 Heat Stroke</t>
  </si>
  <si>
    <t>Ongoing activity.  Dental Materials &amp; Consumables / Month - Rs.60,000/-.  Total cost Rs.7.2 lakhs</t>
  </si>
  <si>
    <t>New activity.  Procurement of Dental Chairs – Funds amounting to Rs.175.00 Lakhs are proposed for procurement of 50 dental chairs at Rs.3.50 Lakhs per unit. Details are enclosed in NCD 115 – Dental Chair.</t>
  </si>
  <si>
    <t xml:space="preserve">
2. New Activity:
Refurbishment of existing surgical wards for burn injury management with 4-bedded units.
Equipment cost: Rs. 5 lakhs per unit; total Rs. 130 lakhs for 26 units.
Details in NCD 124 Burn Units.
3. New Activity:
Procurement of equipment worth Rs. 43.57 lakhs for the Skin Bank at Sivakasi GH.
Details in NCD 124 Skin Bank.</t>
  </si>
  <si>
    <t>Ongoing Activity: Proposed for Rs. 167.45 lakhs for Untied grants for 3349 MAS Groups @Rs.5000/MAS Group</t>
  </si>
  <si>
    <t>1. Ongoing activity.  Proposed Rs.12.50 lakhs for 250 UPHC,  UCHC and  UHWC facilities towards designing and supply of display board on NQAS and scope of services for Certified facilities.</t>
  </si>
  <si>
    <t>Ongoing activity. Blood Component Transport Vehicle (BCTV) – Operational cost of Rs.5.40 Lakhs per BCTV is proposed for 20 BCTVs, amounting to Rs.48 Lakhs.</t>
  </si>
  <si>
    <t xml:space="preserve">
2.  Ongoing activity.  Payment to CTF Operators -
Funds amounting to Rs.2,464.36 Lakhs are proposed towards payment to CTF Operators in Primary and Secondary Care Hospitals, covering a total bed strength of 67,277 beds (32,602 beds in Secondary Care Hospitals &amp; 34,675 beds in Primary Care Hospitals), with a unit cost of Rs.3,663 per bed.</t>
  </si>
  <si>
    <t>New activity.  Total number of works: 6
Total cost of works: Rs.220.00 lakhs
Total amount proposed for 2026–27: Rs.220.00 lakhs
• SN Quarters (Hongalvady, Perumparai, Valparai, and Vathalmalai PHCs) @ Rs.40.00 lakhs each, proposed for 100% of the total cost.,
• MO Quarters (Gudiyalathur and Hongalvady PHCs) @ Rs.30.00 lakhs each, proposed for 100% of the total cost. 
Details enclosed in HSSR 167 PHC quarters</t>
  </si>
  <si>
    <t>Ongoing activity.  Rent for AAM–Sub Health Centres - Funds amounting to Rs.338.16 Lakhs are proposed towards rent for 1,409 Ayushman Arogya Mandir – Sub Health Centres functioning in rented buildings.</t>
  </si>
  <si>
    <t>Ongoing activity.  Operational cost  is Rs.4.38 lakhs per ALS vehicle.  Total cost is Rs.1360.00 lakhs for 310 ALS vehicles.</t>
  </si>
  <si>
    <t>Ongoing activity.  Operational cost  is Rs.4.23 lakhs per BLS vehicle.  Total cost is Rs.4420 lakhs for 1043 BLS vehicles.</t>
  </si>
  <si>
    <t>Ongoing activity. 
1. Comprehensive Grievance Redressal Mechanism and Centralised Control Room – Funds amounting to Rs.253.00 Lakhs are proposed towards operational cost for Comprehensive Grievance Redressal Mechanism. 
2. Rs.27.22 Lakhs is proposed for operation of a Centralised Control Room at the State level to monitor RBSK and MMU operations.</t>
  </si>
  <si>
    <t>Ongoing activity: Funds amounting to Rs.10,911.42 Lakhs is proposed for remuneration of 7,291 CHOs engaged at Ayushman Arogya Mandir Centres across the state.</t>
  </si>
  <si>
    <t xml:space="preserve">
2.  Ongoing activity. Operational Cost for DNB Course – Funds amounting to Rs.978.51 Lakhs are proposed towards operational costs for 69 DNB course seats.</t>
  </si>
  <si>
    <t xml:space="preserve"> New activity. Furnished Computer and Digital Lab for Egmore Training Institute – Funds amounting to Rs.15.00 Lakhs are proposed for establishing a furnished computer and digital lab. Details are enclosed in HSSR 192 – Skill Lab.
</t>
  </si>
  <si>
    <t>Unit Batch cost in Rs(Lakhs)</t>
  </si>
  <si>
    <t xml:space="preserve">Integrated Refresher training of Medical Officers  </t>
  </si>
  <si>
    <t>Medical Officers</t>
  </si>
  <si>
    <t>Both</t>
  </si>
  <si>
    <t>All 4 Quarter</t>
  </si>
  <si>
    <t>District</t>
  </si>
  <si>
    <t>Integrated Refresher training of Staff Nurse</t>
  </si>
  <si>
    <t>Staff Nurses</t>
  </si>
  <si>
    <t>5 days</t>
  </si>
  <si>
    <t xml:space="preserve">Integrated Refresher training of VHN/ANM </t>
  </si>
  <si>
    <t xml:space="preserve">  VHN/UHN/ CHN/ SHN</t>
  </si>
  <si>
    <t>Integrated Training</t>
  </si>
  <si>
    <t>Integrated Induction training of CHO/MLHP</t>
  </si>
  <si>
    <t>MLHPs</t>
  </si>
  <si>
    <t>NHM</t>
  </si>
  <si>
    <t>Offline</t>
  </si>
  <si>
    <t>Other MH components (EmOC Training)</t>
  </si>
  <si>
    <t>II Quarter</t>
  </si>
  <si>
    <t>25 weeks</t>
  </si>
  <si>
    <t>Facility</t>
  </si>
  <si>
    <t>Other MH components (LSAS Training)</t>
  </si>
  <si>
    <t>24 weeks</t>
  </si>
  <si>
    <t>Other MH Component (MLCU training )</t>
  </si>
  <si>
    <t>CEmONC                                                    Staff nurses</t>
  </si>
  <si>
    <t>Midwifery Training for (NPM &amp; ME)</t>
  </si>
  <si>
    <t xml:space="preserve"> 18 months</t>
  </si>
  <si>
    <t>ECHO training</t>
  </si>
  <si>
    <t>General Physician</t>
  </si>
  <si>
    <t>15 days</t>
  </si>
  <si>
    <t>USG training</t>
  </si>
  <si>
    <t>All quarter</t>
  </si>
  <si>
    <t xml:space="preserve">Pre Service training to Tutors of ANM and GNM Nursing </t>
  </si>
  <si>
    <t>Nursing tutors</t>
  </si>
  <si>
    <t>Mental Health</t>
  </si>
  <si>
    <t>Medical Officers and DTTMO</t>
  </si>
  <si>
    <t>2nd Quarter</t>
  </si>
  <si>
    <t>2 days</t>
  </si>
  <si>
    <t>New Activity.  Total cost is Rs.15.68 lakhs.  2 days Training of Medical Officers in 28 batches, First day training on Mental Health screening, Second day TOT training (To Train SN-NCD &amp;MLHP).  Details enclosed in CB 201 Mental Health screening</t>
  </si>
  <si>
    <t xml:space="preserve">Velli Manasu - Training for Students &amp; Teachers in schools </t>
  </si>
  <si>
    <t xml:space="preserve">State </t>
  </si>
  <si>
    <t>Proposal to
a. Training for Students &amp; Teachers in schools - Rs.1000/school/year for 8074 schools across the state, totalling to Rs.80.74 Lakhs. Details enclosed in CB 201 Vellai Manasu</t>
  </si>
  <si>
    <t>NSCAP</t>
  </si>
  <si>
    <t>Training for General Medicine &amp; Paediatrician</t>
  </si>
  <si>
    <t>General Medicine , Paediatrician &amp; MO</t>
  </si>
  <si>
    <t>New activity. Training for General Medicine &amp; Paediatrician.  Total cost is Rs.1.50 lakhs.  Details enclosed in CB 201 NSCAP Paediatrician</t>
  </si>
  <si>
    <t>LaQshya Refresher Training</t>
  </si>
  <si>
    <t>Hybrid</t>
  </si>
  <si>
    <t>MTP training to Doctors from SDHs / CHCs / PHCs/ UPHCs</t>
  </si>
  <si>
    <t>1st Quarter</t>
  </si>
  <si>
    <t>State</t>
  </si>
  <si>
    <t>MMA Training to Medical Officer</t>
  </si>
  <si>
    <t>1st &amp; 2nd Quarter</t>
  </si>
  <si>
    <t>1st, 2nd, 3rd Quarter</t>
  </si>
  <si>
    <t>Minilap Training MO - Refresher</t>
  </si>
  <si>
    <t>All 4  Quarter</t>
  </si>
  <si>
    <t>44,45</t>
  </si>
  <si>
    <t>IUCD &amp; Antara Training</t>
  </si>
  <si>
    <t>2nd &amp; 3rd Quarter</t>
  </si>
  <si>
    <t>Staff Nurse</t>
  </si>
  <si>
    <t>1st  quarter</t>
  </si>
  <si>
    <t>State Level Master Training under School Health and Wellness Programme</t>
  </si>
  <si>
    <t>DTTMO/RKSK Co-ordinator/DMCHO/2 School Teachers</t>
  </si>
  <si>
    <t>18 days</t>
  </si>
  <si>
    <t>District Level Training of School Health and Wellness Program for School Teachers of 6th to 12th standard.</t>
  </si>
  <si>
    <t>School Teachers from 6th - 12th standard</t>
  </si>
  <si>
    <t>14  days</t>
  </si>
  <si>
    <t>SNCU/NBSU Staff Nurse</t>
  </si>
  <si>
    <t>District Level Orientation Training for ANM, VHN, SHN, CHN, Health Worker etc. for two days on Immunization Activities including AEFI, VPDs &amp; UWIN in RTIs &amp; Sensitization on Health Workers Manual on Immunization.</t>
  </si>
  <si>
    <t>ANM, VHN, SHN, CHN, Health Worker etc</t>
  </si>
  <si>
    <t>District Level Orientation Training for Medical Officers for two days on Immunization Activities including AEFI, VPDs &amp; UWIN in RTIs &amp; Sensitization on Medical Officers Manual on Immunization</t>
  </si>
  <si>
    <t>Stat, District &amp; Block</t>
  </si>
  <si>
    <t>Training for Cold Chain Handlers on Vaccine and Cold Chain Management at Block Level for 2 days at RTIs</t>
  </si>
  <si>
    <t>Training on HPV vaccination</t>
  </si>
  <si>
    <t>Staff Nurse and ANM</t>
  </si>
  <si>
    <t xml:space="preserve">SAM - MAM Free District - Training </t>
  </si>
  <si>
    <t>MLHPs and Medical Officers</t>
  </si>
  <si>
    <t>NVHCP</t>
  </si>
  <si>
    <t>Hands on Training on Viral load testing</t>
  </si>
  <si>
    <t>Lab technicians</t>
  </si>
  <si>
    <t>2nd and 4th quarter</t>
  </si>
  <si>
    <t>Ongoing activity Proposed Rs.2 lakhs towards One day training for Lab technicians@ 0.5 lakh per batch of 25 participants as per NVHCP norms for 4 batches.</t>
  </si>
  <si>
    <t>NVHCP Refresher Training</t>
  </si>
  <si>
    <t>Medical officers and District Nodal officers</t>
  </si>
  <si>
    <t>MIS portal and NVHCP refresher Training</t>
  </si>
  <si>
    <t>DEOs</t>
  </si>
  <si>
    <t>3rd quarter</t>
  </si>
  <si>
    <t>Ongoing activity Proposed Rs.1 lakh towards one day training for Peer supporters@ 0.5 lakh per batch of 30 participants as per NVHCP norms for 2 batches.</t>
  </si>
  <si>
    <t>NLEP</t>
  </si>
  <si>
    <t>Capacity building under NLEP - Medical Officers</t>
  </si>
  <si>
    <t>All 4 quarters</t>
  </si>
  <si>
    <t>New activity.  Proposed for 39.60 Lakhs, 132 batches (30 per batch) will be trained at a batch cost of Rs. 0.30 Lakhs. In financial year 2025-26, integrated with training of core cadres.  Details enclosed in CB 201 NLEP MO</t>
  </si>
  <si>
    <t>NTEP</t>
  </si>
  <si>
    <t>Refresher TOT Training for BMOs on NTEP Program Updates</t>
  </si>
  <si>
    <t>MOTC</t>
  </si>
  <si>
    <t>All Quarter</t>
  </si>
  <si>
    <t>BMO</t>
  </si>
  <si>
    <t>District Program Coordinator</t>
  </si>
  <si>
    <t>PPM coordinator and Treatment monitor</t>
  </si>
  <si>
    <t>Refresher TOT on PMDT Updates</t>
  </si>
  <si>
    <t>DRTB/HIV coordinators</t>
  </si>
  <si>
    <t>Medical Officer, ANM, BMOs, DTTMOs, STLS</t>
  </si>
  <si>
    <t>Ongoing activity Proposed Rs.43.80 lakh towards various training for Various category of Staff@ 0.10 lakh per batch of 20 participants as per NHM training norms for 438 batch.</t>
  </si>
  <si>
    <t>Medical Officer</t>
  </si>
  <si>
    <t>PPCL</t>
  </si>
  <si>
    <t>Training on Prevention &amp; Control of leptospirosis</t>
  </si>
  <si>
    <t>Medical Officer/
  Health Inspector/
  Laboratory Technician</t>
  </si>
  <si>
    <t>2nd and 3rd quarter</t>
  </si>
  <si>
    <t>IDSP</t>
  </si>
  <si>
    <t>IDSP-IHIP &amp; VPD-IHIP Orientation Training</t>
  </si>
  <si>
    <t>District Surveillance Officer, 
  Principal of Regional Training Centre, 
  Nodal Person from Micro, SPM, &amp; Medicine of all Govt. Medical College, 
  Nodal Person from all District Head Quarters Hospital, Taluk and Non Taluk, 
  CHO of 12 Corporation, 
  Epidemiologist, Microbiologist, Data Manager, 
  District Level Representative from IMA and IAP</t>
  </si>
  <si>
    <t>All quarters</t>
  </si>
  <si>
    <t>Emergency management Training</t>
  </si>
  <si>
    <t>Doctors, Nurses , Support Staffs, First Responders,</t>
  </si>
  <si>
    <t>Variable</t>
  </si>
  <si>
    <t>Facility Level</t>
  </si>
  <si>
    <t>NP-NCD</t>
  </si>
  <si>
    <t>Training of Trainers on NCD (Comprehensive)</t>
  </si>
  <si>
    <t>1st</t>
  </si>
  <si>
    <t>New activity.  State Level ToT to DTTMO, DPO NCD and DNOs in NCDs and Expanded Packages/DPO-NCD 38 /DTTMO (46) /NHM Co-ordinators (38) /DME Co- ordinators (38)/Batch cost 1.21 Lakhs per batch at RTI for 6 batches.  Total cost is Rs.7.80 lakhs.  Details enclosed in CB 201 NCD MO</t>
  </si>
  <si>
    <t>Comprehensive Training on NCD to Staff Nurses including NP-NCD, MASLD, CKD, Diabetic Foot, NPCB&amp;VI, NPPCD, COPD, NPHCE, NPPC, NOHP and DMHP</t>
  </si>
  <si>
    <t>Comprehensive Training on NCD to Medical Officer including NP-NCD, MASLD, CKD, Diabetic Foot, NPCB&amp;VI, NPPCD, COPD, NPHCE, NPPC, NOHP and DMHP</t>
  </si>
  <si>
    <t>WHVs Orientation/refreshment training</t>
  </si>
  <si>
    <t>WHVs</t>
  </si>
  <si>
    <t>Block level</t>
  </si>
  <si>
    <t>NPNCD- Cancer</t>
  </si>
  <si>
    <t>District Level Training</t>
  </si>
  <si>
    <t>1 day</t>
  </si>
  <si>
    <t>Block</t>
  </si>
  <si>
    <t>New activity.  District level training for WHV. Total cost is Rs.38.82 lakhs.  Details enclosed in CB 201 NCD WHV district</t>
  </si>
  <si>
    <t>National Level training - High precision surgical techniques</t>
  </si>
  <si>
    <t>Surgical Oncologist</t>
  </si>
  <si>
    <t>1st quarter</t>
  </si>
  <si>
    <t>10 Days</t>
  </si>
  <si>
    <t>New activity.  National Level Training for Surgical Oncologist. Total cost is Rs.8.82 lakhs.  Details enclosed in CB 201 oncologist</t>
  </si>
  <si>
    <t>60-Days Hands-on Training in Endoscopy for Surgeons in MCHs</t>
  </si>
  <si>
    <t>Resource person from the Department of Medical Gastroenterology</t>
  </si>
  <si>
    <t>1st, 2nd, 3rd, 4th</t>
  </si>
  <si>
    <t>60 Days</t>
  </si>
  <si>
    <t>New activity.  Hands-on Training in Endoscopy for Surgeons for Endoscopy. Total cost is Rs.51.68 lakhs.  Details enclosed in CB 201 Endoscopy</t>
  </si>
  <si>
    <t>30-Days Hands-on Training in Paediatric Hemato-Oncology services for Medical Oncologists at ICH, Egmore</t>
  </si>
  <si>
    <t>Medical Oncologists</t>
  </si>
  <si>
    <t>30 Days</t>
  </si>
  <si>
    <t>New activity.  Hands-on Training in Paediatric Hemato-Oncology services for Medical Oncologists.  Total cost is Rs.4.52 lakhs.  Details enclosed in CB 201 Oncologist</t>
  </si>
  <si>
    <t>5-Day Hands-on Refresher Training on Day Care Chemotherapy services in MCHs at districts</t>
  </si>
  <si>
    <t>General Physicians and Staff Nurses</t>
  </si>
  <si>
    <t>6 (3 Physicians and 3 Staff nurse; 3 institutions per batch)</t>
  </si>
  <si>
    <t>4th quarter</t>
  </si>
  <si>
    <t>5 Days</t>
  </si>
  <si>
    <t>National Level Training - high precision RT</t>
  </si>
  <si>
    <t>Radiation Oncologist</t>
  </si>
  <si>
    <t>4 to 5</t>
  </si>
  <si>
    <t>1st, 2nd quarter</t>
  </si>
  <si>
    <t>NPHCE</t>
  </si>
  <si>
    <t>Palliative Care SN</t>
  </si>
  <si>
    <t>Integrated NPHCE &amp; NPPC Training to Staff Nurses - Skill Lab</t>
  </si>
  <si>
    <t>NPPCD</t>
  </si>
  <si>
    <t>Training for ENT Surgeons</t>
  </si>
  <si>
    <t>ENT Surgeons</t>
  </si>
  <si>
    <t>NPPC</t>
  </si>
  <si>
    <t>NPCCHH</t>
  </si>
  <si>
    <t>Heat stroke management training</t>
  </si>
  <si>
    <t>Medical Officer &amp; epidemiologist</t>
  </si>
  <si>
    <t>Sensitization Workshop of State Program Officers and District Health Officers.</t>
  </si>
  <si>
    <t>District Nodal Officers (DNO), Epidemiologists, Specialists (DH/SDH/CHC), MOs, AYUSH MOs, CHOs (DH/CHC/PHC/HWC), Community Health Workers (HCW)- ANM,MPW,ASHA, Sentinel Surveillance Nodal Officers</t>
  </si>
  <si>
    <t>All 4 Quarters</t>
  </si>
  <si>
    <t>State &amp; District</t>
  </si>
  <si>
    <t>NTCP</t>
  </si>
  <si>
    <t>Capacity building including training - DTCC</t>
  </si>
  <si>
    <t>PRI's representatives / Police Personnel/ Teachers/ Transport personnel/ NGO Personnel and other stake holders</t>
  </si>
  <si>
    <t>Training under NTCP at District Level</t>
  </si>
  <si>
    <t>Different target groups, General Public, DLCC, DLMC</t>
  </si>
  <si>
    <t>Training Under NTCP at State Level</t>
  </si>
  <si>
    <t>Law enforcers such as Police, Education, Corporations, Health Departments, and NTCP staff</t>
  </si>
  <si>
    <t>Quality</t>
  </si>
  <si>
    <t>NUHM</t>
  </si>
  <si>
    <t>2 Days</t>
  </si>
  <si>
    <t>Kayakalp Training</t>
  </si>
  <si>
    <t>All Cadre</t>
  </si>
  <si>
    <t>2 - 4th Quarter</t>
  </si>
  <si>
    <t>MUSQAN</t>
  </si>
  <si>
    <t>MusQan Orientation Training</t>
  </si>
  <si>
    <t>Medical Officers, Staff Nurses</t>
  </si>
  <si>
    <t>ASHA</t>
  </si>
  <si>
    <t>State Level Training of Service Provider (3 Days)</t>
  </si>
  <si>
    <t>3 Days</t>
  </si>
  <si>
    <t>CPHC</t>
  </si>
  <si>
    <t>State Level Training &amp; Capacity Building on Case Management</t>
  </si>
  <si>
    <t>District Level Training &amp; Capacity Building on Case Management</t>
  </si>
  <si>
    <t>Epidemiologists &amp; BMO</t>
  </si>
  <si>
    <t>New Activity. Proposed for Rs.7.42 lakhs. 30 participants per Batch, 1 Batches, Batch cost of Rs. 2175/-.  Total cost is Rs.7.42 lakhs.  Details enclosed in CB 201 NLEP Epidemiologist</t>
  </si>
  <si>
    <t>Programme Management</t>
  </si>
  <si>
    <t xml:space="preserve">Finance Training </t>
  </si>
  <si>
    <t>DAM/Ac Asst</t>
  </si>
  <si>
    <t>Ongoing activity. Proposed for Rs.38.80 Lakhs. Rs.97010 per batch/25 per batch/ 40 batches.</t>
  </si>
  <si>
    <t>Refresher Training to APM/NHM Coordinator</t>
  </si>
  <si>
    <t>APM/NHM Coordinator</t>
  </si>
  <si>
    <t>HMIS Training</t>
  </si>
  <si>
    <t>AD, SA, Data Manager, IT Coordinator, DEO, SN etc</t>
  </si>
  <si>
    <t>8 weeks</t>
  </si>
  <si>
    <t>ASHA Incentive for ensuring Antenatal care &amp; facilitating institutional deliveries</t>
  </si>
  <si>
    <t>ASHA incentive for Mobilizing High risk pregnant mother and Achieving healthy outcome</t>
  </si>
  <si>
    <t>ASHA Incentive for Identification and mobilization of High risk mother in post natal period</t>
  </si>
  <si>
    <t>ASHA Incentive for Home Based Newborn Care programme) 
Undertaking six (in case of institutional deliveries) and seven (for home deliveries) home –visits for the care of the new born and post-partum mother. (Day 1,3,7,14,21,28,42)</t>
  </si>
  <si>
    <t>Home Based Young Child (HBYC) Care
5 House visit of the New born after 42 days of life – Rs.50 per visit</t>
  </si>
  <si>
    <t>ASHA incentive for ensure Immunization for Children</t>
  </si>
  <si>
    <t>ASHA incentive for Mobilization of Children for OPV immunization under Pulse Polio Programme</t>
  </si>
  <si>
    <t>Adolescent Health Day -
Adolescent Health Day to be organized in the village once in every quarter on a convenient day preferably on a Friday after 3 pm during 4th week at Anganwadi centre.</t>
  </si>
  <si>
    <t>Ongoing activity: 
Proposed Rs.21.2 lakhs towards ASHA incentive for Mobilization of all adolescents for 4 Adolescent Health Days @ Rs.200/- per AHD for 2650 ASHAs.</t>
  </si>
  <si>
    <t>Family Planning
Escorting or facilitating beneficiary to the health facility for the PPICUD insertion</t>
  </si>
  <si>
    <t>Family Planning - Counselling and escorting beneficiary for ANTARA injection</t>
  </si>
  <si>
    <t>National Deworming Day
 For mobilizing out of school children.</t>
  </si>
  <si>
    <t>Ongoing activity: 
Proposed Rs.5.3 lakhs ASHA incentive towards Mobilization of out of school/ school going children on National Deworming Day and ensure to provides albendazole (Rs.100/ASHA/Bi-annual for 2650 ASHAs).</t>
  </si>
  <si>
    <t>Screening and Referral of Severe Acute Malnutrition (SAM) and Moderate Acute Malnutrition (MAM) Children</t>
  </si>
  <si>
    <t>Ongoing activity: 
Proposed Rs.47.7 lakhs towards ASHA Incentive at Rs.300  per Child (Rs.100 for Referral of SAM children to NRC and Rs.200 for Follow-up of SAM children after discharge from NRC and ensures free of SAM and MAM status of children) at Target of 6 Children per ASHA</t>
  </si>
  <si>
    <t>Mother’s Absolute Affection (MAA)
For conduction of Mothers meeting every quarter preferably on AN clinic day at AWC / HSC on Outreach session as per the Fixed tour plan of VHN</t>
  </si>
  <si>
    <t>Ongoing activity: 
Proposed Rs.10.6 lakhs towards ASHA incentive for MAA programme for conducting 4 quarterly mothers meeting @ Rs. 100 per quarter for 2650 ASHAs.</t>
  </si>
  <si>
    <t>IDCF- For prophylactic distribution of ORS to family with under five children.</t>
  </si>
  <si>
    <t>Ongoing activity: 
Proposed Rs.2.65 lakhs towards ASHA incentive under IDCF for prophylactic distribution of ORS to family with under five children (@Rs.100 per ASHA per year for 2650 ASHAs).</t>
  </si>
  <si>
    <t>National Iodine Deficiency Disorder Control Programme (NIDDCP)</t>
  </si>
  <si>
    <t>National Iodine Control Programme – Spot Testing of samples</t>
  </si>
  <si>
    <t>National Vector Borne Disease Control Programme</t>
  </si>
  <si>
    <t>ASHA incentive for Source reduction &amp; IEC activities for prevention &amp; Control of Vector borne diseases</t>
  </si>
  <si>
    <t>Ongoing Activity:
Proposed Rs.63.60 Lakhs towards ASHA incentive for source reduction &amp; IEC activities for prevention of Vector borne diseases @Rs.200/- per Month(1 Rupee per house for maximum of 200 household per Month)</t>
  </si>
  <si>
    <t>Preparing blood slides -Rs.15/Slide
Providing complete treatment for RdT positive Pf cases and 
Providing complete radical treatment to positive Pf and Pv case detected by blood slide, as per drug regimen -Rs.75</t>
  </si>
  <si>
    <t>National Leprosy eradication Programme</t>
  </si>
  <si>
    <t>ASHA incentive for Leprosy Case Detection Campaign</t>
  </si>
  <si>
    <t>Incentive for ASHA/AWW/Volunteer/etc for detection of Leprosy (Rs 250 for detection of an early case before onset of any visible deformity, Rs 200 for detection of new case with visible deformity in hands, feet or eye)</t>
  </si>
  <si>
    <t>ASHA Incentive for Treatment completion of PB cases (@ Rs 400)</t>
  </si>
  <si>
    <t>ASHA Incentive for Treatment completion of MB cases (@ Rs 600)</t>
  </si>
  <si>
    <t>National Tuberculosis Control Programme</t>
  </si>
  <si>
    <t>ASHA Incentive for House to House survey</t>
  </si>
  <si>
    <t>New Activity: 
Proposed Rs.7.95 lakhs towards ASHA incentives for House-house survey @Rs.300 per campaign per ASHA for 2650 ASHAs</t>
  </si>
  <si>
    <t>Incentives for Routine Recurrent Activities</t>
  </si>
  <si>
    <t>Expanded Services Package under CPHC component</t>
  </si>
  <si>
    <t>ABHA ID Creation</t>
  </si>
  <si>
    <t>VHN Data card charges</t>
  </si>
  <si>
    <t>Ongoing Activity: Proposed Rs. 335.88 Lakhs towards VHN Data Charges @unit cost of Rs.300 for 9330 VHNs.</t>
  </si>
  <si>
    <t>Tablet to field health staff</t>
  </si>
  <si>
    <t>New activity.  Procurement of Tablet to field health staff at Rs.20000.  Total cost is Rs.229.60 lakhs.  Details enclosed in IT 203 Tablet</t>
  </si>
  <si>
    <t>Human Resource Information System</t>
  </si>
  <si>
    <t>Ongoing Activity: Proposed Rs. 9 lakhs towards Maintance of HRMIS Application</t>
  </si>
  <si>
    <t>Teleconsultation facilities at AAMs-Rural</t>
  </si>
  <si>
    <t>IT interventions (Incl. RCH, NDCP, NCD, HSS-Urban, HSS-Rural - IT software, Laptops etc. for service delivery)</t>
  </si>
  <si>
    <t>Connectivity Charges</t>
  </si>
  <si>
    <t>UPS cabling</t>
  </si>
  <si>
    <t>CAMC of IT Hardware and Server</t>
  </si>
  <si>
    <t>Ongoing Activity: Proposed Rs. 300 Lakhs towards CAMC for IT hardware</t>
  </si>
  <si>
    <t>SMS Charges for beneficiaries registered in HMIS and other applications</t>
  </si>
  <si>
    <t>Ongoing Activity: Proposed Rs. 50 Lakhs towards SMS Charges for beneficiaries in PICME.</t>
  </si>
  <si>
    <t xml:space="preserve">Operational cost for HMIS </t>
  </si>
  <si>
    <t>Mobile charges to ASHAs</t>
  </si>
  <si>
    <t>Centralized PACS system to be established in NHM-TN</t>
  </si>
  <si>
    <t xml:space="preserve">Unit cost in Lakhs </t>
  </si>
  <si>
    <t xml:space="preserve">Unit </t>
  </si>
  <si>
    <t>Proposed for printing IEC materials on 12 themes for 15,497 schools at the rate of Rs. 450 per school, totaling Rs. 69.74 lakhs.</t>
  </si>
  <si>
    <t>New activity: Proposed for printing School Health and Wellness Modules for 15,497 schools across the state at Rs. 200 per module, totaling Rs. 30.99 lakhs.
Details enclosed in IEC 204 Adolescent Health.</t>
  </si>
  <si>
    <t>Printing of SOPs / Registers / Case Sheets for Paediatric OP / Ward / Signage</t>
  </si>
  <si>
    <t>Family Welfare</t>
  </si>
  <si>
    <t>Printing of CIF and Lab forms</t>
  </si>
  <si>
    <t>Proposed Rs. 3 lakhs towards printing case investigation forms and lab forms for 4 National Polio Surveillance Network (NPSN) units at Rs. 75,000 per unit.</t>
  </si>
  <si>
    <t>VBDCP</t>
  </si>
  <si>
    <t>Proposed Rs. 10.12 lakhs for IEC activities related to malaria and anti-malaria month celebrations at Rs. 21,800 per HUD for 46 HUDs.</t>
  </si>
  <si>
    <t>New activity. Proposed Rs. 24.48 lakhs for Anti-Dengue Day celebrations and IEC displays.
Details enclosed in IEC 204 VBDC.</t>
  </si>
  <si>
    <t>IEC/BCC: Mass media, Outdoor media, Rural media, Advocacy media for NLEP</t>
  </si>
  <si>
    <t>Proposed Rs. 39.52 lakhs for LED boards, scrolling boards, posters, banners for all PHCs, advertisements, handbills, and mike announcements at medical colleges, Directorate, etc. Includes SLAC activities.</t>
  </si>
  <si>
    <t>Printing Works for NLEP</t>
  </si>
  <si>
    <t>Proposed Rs. 7.6 lakhs for printing suspect case registers, treatment cards, drug stock registers, disability registers, monthly reporting forms, flash cards, pamphlets, special activity forms, and MPR forms.</t>
  </si>
  <si>
    <t>Printing of NVHCP Treatment cards and IEC activities for World Hepatitis Day</t>
  </si>
  <si>
    <t>Printing (ACSM) for NTEP</t>
  </si>
  <si>
    <t>Proposed printing of screening registers, patient clinic cards, HTDM follow-up registers, three types of patient ID cards, lab registers, and patient dispensed registers @ Rs.10.50 Lakhs.</t>
  </si>
  <si>
    <t>NOHP</t>
  </si>
  <si>
    <t>IEC Activities for World Oral Health Day</t>
  </si>
  <si>
    <t xml:space="preserve">IEC Activities for Mental Health </t>
  </si>
  <si>
    <t>Community Based Intervention- IPC,Group activities and mass media for NPHCE</t>
  </si>
  <si>
    <t>Tobacco Cessation- IEC/BCC for Districts</t>
  </si>
  <si>
    <t>State specific Initiatives and Innovations- IEC/BCC for State NCD Cell</t>
  </si>
  <si>
    <t>State specific Initiatives and Innovations- IEC/BCC for District NCD Cell</t>
  </si>
  <si>
    <t>Printing activities for Universal Screening for NCD</t>
  </si>
  <si>
    <t>SBCC - Print materials - Posters</t>
  </si>
  <si>
    <t>NPPCF</t>
  </si>
  <si>
    <t>IEC materials for NPPCF</t>
  </si>
  <si>
    <t>IEC on Climate Sensitive Diseases</t>
  </si>
  <si>
    <t>Printing SOPs , Forms and Formats</t>
  </si>
  <si>
    <t>HMIS 3.0</t>
  </si>
  <si>
    <t>IEC for HMIS 3.0</t>
  </si>
  <si>
    <t>Printing of HMIS format to the health facilities as per HMIS-IHIP formats.</t>
  </si>
  <si>
    <t>Ongoing activity: As per GOI guidelines, revised HMIS formats for HSC, PHC, CHC, SDH, DH, and MCH have been implemented on the IHIP portal. Total cost: Rs.19.92 Lakhs.</t>
  </si>
  <si>
    <t>Proposed Rs.90 Lakhs for printing SOPs, registers, and case sheets at Rs.2 Lakhs per facility for 36 MCH facilities and Rs.1 Lakh per facility for 54 DH and SDH facilities (27 DH &amp; 27 SDH).</t>
  </si>
  <si>
    <t xml:space="preserve">NQAS </t>
  </si>
  <si>
    <t>Ongoing activity. Proposed Rs.123.25 Lakhs for supply of signage and display boards detailing NQAS standards and scope of services at 2,465 rural certified facilities, at Rs.5,000 per facility.</t>
  </si>
  <si>
    <t>Proposed Rs.197.20 Lakhs for printing SOPs, registers, forms, and formats for 2,465 rural health facilities.</t>
  </si>
  <si>
    <t>Planning and Programme Management</t>
  </si>
  <si>
    <t>Printing of Accounts register</t>
  </si>
  <si>
    <t>Tribal Birth Waiting Room</t>
  </si>
  <si>
    <t xml:space="preserve">Ongoing Activity: Proposed for Recurring expenditure for 21 Tribal Birth waiting rooms @ Rs. 2.72 Lakhs per Unit, totalling to Rs. 57.12 Lakhs </t>
  </si>
  <si>
    <t>Establishment of  Level 1 ART Centre for IUI</t>
  </si>
  <si>
    <t>Comprehensive New Born Screening Programme (CNBS) for all Govt. delivered babies through Placement Model</t>
  </si>
  <si>
    <t>National Tuberculosis Elimination Program (NTEP)</t>
  </si>
  <si>
    <t xml:space="preserve">Tribal Patient Support and Transportation Charges </t>
  </si>
  <si>
    <t>NRCP</t>
  </si>
  <si>
    <t>New activity.  Funds amounting to Rs.222.00 Lakhs are proposed for PEP implementation on a campaign mode. Details are enclosed in Innovation 206 – Prophylaxis Rabies.</t>
  </si>
  <si>
    <t>National Oral Health Programme</t>
  </si>
  <si>
    <t>Dental Specialty Referral Centres</t>
  </si>
  <si>
    <t>Ongoing Activity: Proposed for recurring expenditure for Dental Speciality Referral units @ Rs.12.86 Lakhs per unit for 28 PHCs, totaling to Rs.360 Lakhs</t>
  </si>
  <si>
    <t>National Mental Health Programme (NMHP)</t>
  </si>
  <si>
    <t>Operational Cost for Emergency Care and Recovery Centres</t>
  </si>
  <si>
    <t>Ongoing Activity: Proposed for recurring and Non-recurring expenditure for operationalising Emergency Care and Recovery Centres in 38 Districts for Govt and NGO supported ECRCs @ Rs. 7.392 Lakhs per unit, totalling to Rs. 280.89 Lakhs</t>
  </si>
  <si>
    <t>New activity.  Funds amounting to Rs.180.00 Lakhs are proposed for orthodontic treatment of 1,500 children across 5 districts from government and government-aided schools. Details are enclosed in Innovation 206 – School Orthodontic Scheme.</t>
  </si>
  <si>
    <t>a. New Activity.  Funds amounting to Rs.15.25 Lakhs are proposed for five specialized Mobile Mental Health Units to provide community screening and services for vulnerable populations. Details are enclosed in Innovation 206 – Mobile Mental Health Unit.</t>
  </si>
  <si>
    <t>Sepsis - Action for Future! (SAFF) -Every Life Matters.</t>
  </si>
  <si>
    <t>New activity.  Sepsis - Action for Future! (SAFF) -Every Life Matters.  Total cost is Rs.6 lakhs.   Details enclosed in Innovation 206 SAFF</t>
  </si>
  <si>
    <t>NPCCH</t>
  </si>
  <si>
    <t>To study the correlation between pathogen behaviour and climate variables (Virus, Bacteria, Fungi, and Parasite) in Six Selected Districts of Tamil Nadu. (The Nilgiris, Coimbatore, Theni, Tirunelveli, Kanyakumari, Namakkal)</t>
  </si>
  <si>
    <t>Ecological -Niche Modelling of Bats&amp; Dogs under Climate &amp; Forage Stress to predict Zoonotic spill-Over risk in South India in selected districts</t>
  </si>
  <si>
    <t>Health &amp; Climate Research Integrated Data Centre</t>
  </si>
  <si>
    <t>Trauma Care</t>
  </si>
  <si>
    <t>Procurement of PLEX machine</t>
  </si>
  <si>
    <t>New activity.  Procurement of PLEX machine (Plasma Exchange) to RGGGH Chennai, Tirunelveli and Tiruvarur GH.  Rs. 60 lakhs per PLEX.  Total cost is Rs.180 lakhs for 3 PLEX.   Details enclosed in Innovation 206 PLEX</t>
  </si>
  <si>
    <t>Ongoing activity.  Mobility support to CPMU at Rs.1.25 lakhs.  Total cost is Rs.26.30 lakhs for 21 CPMU</t>
  </si>
  <si>
    <t>Operational Costs to DPMU</t>
  </si>
  <si>
    <t>Ongoing activity.  Office expenses to DPMU at Rs.0.6 lakhs.  Total cost is Rs.9.60 lakhs for 37 DPMU</t>
  </si>
  <si>
    <t>Operational Costs to CPMU</t>
  </si>
  <si>
    <t>Ongoing activity.  Office expenses to CPMU at Rs.1.25 lakhs.  Total cost is Rs26.30 lakhs for 21 CPMU</t>
  </si>
  <si>
    <t xml:space="preserve">TA - Adolescent Health- Planning and Program Management </t>
  </si>
  <si>
    <t>Mobility support to 9 RKSK District Co-ordinators</t>
  </si>
  <si>
    <t>TA- Family Planning-Planning and Program Management</t>
  </si>
  <si>
    <t>FP QAC meetings (Minimum frequency of QAC meetings as per Supreme court mandate: State level - Biannual meeting; District level - Quarterly)</t>
  </si>
  <si>
    <t xml:space="preserve">Mobility  support  for Supervision of district level  &amp; Block level officers </t>
  </si>
  <si>
    <t>Mobility  support  for State Level officers</t>
  </si>
  <si>
    <t>Consumables for computer including provision for internet access for RIMs</t>
  </si>
  <si>
    <t>Immunisation</t>
  </si>
  <si>
    <t>Quarterly Review Meetings for RI, eVIN, UWIN, AEFI &amp; VPD at District Level for PHC Medical Officers</t>
  </si>
  <si>
    <t xml:space="preserve">Support for Quarterly Review Meetings for RI, eVIN, UWIN, AEFI &amp; VPD at Block Level </t>
  </si>
  <si>
    <t>Support for Quarterly Review Meetings at State Level for RI, eVIN, UWIN, AEFI &amp; VPD for District Level Officers F172</t>
  </si>
  <si>
    <t xml:space="preserve">AMC for Generator for Walk in cooler-RVS and SVS  </t>
  </si>
  <si>
    <t>Award</t>
  </si>
  <si>
    <t xml:space="preserve">Mobility support at State cell </t>
  </si>
  <si>
    <t xml:space="preserve">Mobility support at District cell </t>
  </si>
  <si>
    <t>Travel expenses for regular/Contractual  staff at state level</t>
  </si>
  <si>
    <t>NLEP Review meetings</t>
  </si>
  <si>
    <t xml:space="preserve">Office operation and Maintenance - State cell </t>
  </si>
  <si>
    <t xml:space="preserve">Office operation and Maintenance - District cell </t>
  </si>
  <si>
    <t>Mobility support for 38 DSUs - District level</t>
  </si>
  <si>
    <t>Ongoing activity. Proposed Rs.13.68 Lakhs for travel, POL, and related expenses during outbreak investigations and field visits for 38 DSUs, at Rs.3,000 per month each.</t>
  </si>
  <si>
    <t>Mobility support for state and District level for VBDCP</t>
  </si>
  <si>
    <t>Medical College meeting (STF and Core Committee)</t>
  </si>
  <si>
    <t>New activity.  Support to STF and Core Committee to Medical colleges at Rs.10000 per facility.  Total cost is Rs.7.2 lakhs for 72 facilities</t>
  </si>
  <si>
    <t>Mobility support to Field staff block level</t>
  </si>
  <si>
    <t xml:space="preserve">Ongoing activity.  Mobility support to STS, STLS, DPPM,Radiographer, etc.  Total cost is Rs.263.30 lakhs. </t>
  </si>
  <si>
    <t>Mobility support to district level</t>
  </si>
  <si>
    <t>Ongoing activity.  Mobility support to district level officials.  Total cost is Rs.72 lakhs</t>
  </si>
  <si>
    <t>Mobility support to State level</t>
  </si>
  <si>
    <t>Ongoing activity.  Mobility support to State level officials.  Total cost is Rs.6.60 lakhs</t>
  </si>
  <si>
    <t>POL for existing vehicles</t>
  </si>
  <si>
    <t xml:space="preserve">Supervision and Monitoring </t>
  </si>
  <si>
    <t>Ongoing activity: Supervision and monitoring charges for district-level officials under the NTEP program, totaling Rs.196.38 Lakhs.</t>
  </si>
  <si>
    <t>Office Operational cost</t>
  </si>
  <si>
    <t>Ongoing activity.  Office Operational cost for district and state level.  Total cost is Rs.168 lakhs.</t>
  </si>
  <si>
    <t>NVBDCP</t>
  </si>
  <si>
    <t>Intersectoral convergence meeting</t>
  </si>
  <si>
    <t xml:space="preserve">New activity.  Proposed for annual Inter-Departmental Coordination Meeting and State-Task Force meetings at  a total cost of Rs.20 Lakhs </t>
  </si>
  <si>
    <t>NPCB</t>
  </si>
  <si>
    <t xml:space="preserve">Management of Health Society </t>
  </si>
  <si>
    <t xml:space="preserve">NP-NCD </t>
  </si>
  <si>
    <t xml:space="preserve">Mobility, Miscellaneous &amp; Contingencies. </t>
  </si>
  <si>
    <t xml:space="preserve">Mobility support for NCD DPO </t>
  </si>
  <si>
    <t xml:space="preserve">District level contingency </t>
  </si>
  <si>
    <t>Travel costs under NPPCF</t>
  </si>
  <si>
    <t>Conference for World Mental Health Day</t>
  </si>
  <si>
    <t>New activity.  Rs 6.75 Lakhs towards organising and management of the conference on World Mental Health Day</t>
  </si>
  <si>
    <t>Audit Fees</t>
  </si>
  <si>
    <t>HMIS IT Coordinators and LIMS Coordinators</t>
  </si>
  <si>
    <t>Workshops and Conferences at State and District level - SPMU/DPMU</t>
  </si>
  <si>
    <t>Mobility Support - BPMU - Block / DPMU - District DHOs and JDHS</t>
  </si>
  <si>
    <t>Contingency for District DNB cell</t>
  </si>
  <si>
    <t>New Activity.  Rs.5000 for contingency per DNB DH institutions.  Total cost is Rs.6 lakhs for 10 institutions</t>
  </si>
  <si>
    <t>Operational cost for State DNB cell</t>
  </si>
  <si>
    <t>New Activity.  Rs.2 lakhs for mobility support state DNB cell.  Total cost is Rs. 2 lakhs.</t>
  </si>
  <si>
    <t>Mobility support for state Nodal Officer Mental Health</t>
  </si>
  <si>
    <t>Mobility support District APM</t>
  </si>
  <si>
    <t>Ongoing activity.  Mobility support to District APM at Rs.40000 per month.  Total cost is Rs.177.60 lakhs</t>
  </si>
  <si>
    <t xml:space="preserve">Monitoring &amp; Evaluation </t>
  </si>
  <si>
    <t>Mobility charges to ASHAs</t>
  </si>
  <si>
    <t>State: Tamil Nadu</t>
  </si>
  <si>
    <t>1. Ongoing activity. Revised based on NPCC Discussion. Proposed for 
Rs.2275 Lakhs for Institution delivery @ Rs.700 per mother for  3,25,000  in Rural.
2.Ongoing activity. Revised based on NPCC Discussion. Proposed for 
Rs.690 Lakhs for institution delivery @
Rs.600 per mother for  1,15,000   in Urban.</t>
  </si>
  <si>
    <t xml:space="preserve">1. Ongoing activity.  
Revised post NPCC Discussion.
Rs. 554 Lakhs for incentives of following number of facilities : 
- Rs. 432.0 lakhs for 36 MCH (LR &amp; MOT) @ 6 lakhs/  department (36*6*2)
- Rs 18.0 Lakhs for 3 DH (LR&amp; MOT) @ 3 lakhs/ department (3*3*2) for Surveillance II
- Rs. 80.0 Lakhs for 20 SDH (LR &amp; MOT) @ 2 lakhs/department  (20*2*2 for Surveillance I &amp; II
- Rs. 24.0 Lakhs for 6 CHC (LR &amp; MOT) @ 2 lakhs/department (6*2*2) for Surveillance I &amp; II </t>
  </si>
  <si>
    <t>1. New activity.  Procurement of 259 Volume Infusion Pumps for HDUs of CEmONC and labour rooms at Rs. 15,500 per unit, totaling Rs. 40.15 lakhs. Details are enclosed in RCH 13 Volume Infusion Pump
2. New activity.  Procurement of 259 Syringe Infusion Pumps for HDUs of CEmONC and labour rooms at Rs. 16,500 per unit, totaling Rs. 42.74 lakhs. Details are enclosed in RCH 13 Syringe Infusion Pump
3. New activity.  
Activity has been shifted from RCH.7 as per NPCC Discussion. 
Proposed for procurement of 50 defibrillators for Obstetric ICUs at 37 District Hospitals and 13 MCHs @ Rs. 2.48 lakhs per unit. Details are enclosed in RCH 13 Suman.
4. New activity. 
In line with NPCC Discussions, activity shifted from RCH 11 and proposal for procurement of ROTEM has been modified to TEG. 
Procurement of TEG for 15 CEmONC centres is proposed at Rs. 17 lakhs per centre, totaling Rs.255 lakhs. Details are enclosed in RCH 13 TEG.</t>
  </si>
  <si>
    <t xml:space="preserve">1. Ongoing activity. Proposed for RBSK Tool kit
Rs 5000/RBSK team for 808 Team at a total cost of Rs.40.40 Lakhs 
</t>
  </si>
  <si>
    <t>1. New activity.  Construction of  new DEIC building at KGH,Chennai.  Total cost is Rs.200 lakhs.  50% of the cost Rs.100 lakhs proposed this year and balance will be proposed in 2027-28.  Details enclosed in RCH 22 DEIC
2. New activity.  Revised as per NPCC Discussion.
The proposal for the establishment of Sensory Integration park in DEICs at KMC-Chennai , The Nilgiris , Ramnad , Thoothukudi and  Pentland-Vellore is restricted to Rs.3 lakhs per unit.  Total cost is Rs.15 lakhs.  Details enclosed in RCH 22 Sensory Integration Park</t>
  </si>
  <si>
    <t xml:space="preserve">1. New activity.  Total cost is Rs.40 Lakhs 
Upgrading the NBSU  to SNCU -Thirukovilur, Rasipuram,  Srikali,  Vedaranyam
Repairs and Renovations for 7 SNCU = Rs 10.00 Lakhs x 4 SNCU = Rs.40.00 Lakhs.  Details enclosed in RCH 24 SNCU upgradation
2. New Activity.  Establishment of NBSU at Nanguneri GH , Vijayapuram GH, Jamunamaruthur PHC Tiruvannamalai.
Proposed for Civil Modifications - Rs 7 Lakhs per centre.  Total cost is Rs.21 lakhs.  Details enclosed in RCH 24 NBSU
3. New activity.  Establishment of MNCU at  Salem, Vellore, Tuticorin, Tiruppur, Virudhunagar, Chengalpattu, Thanjavur and Tirupathur DHQ 
a.Civil cost for repairs and renovation = Rs.25.00 Lakhs x 8  MNCUs = Rs.200.00 Lakhs.  Details enclosed in RCH 24 MNCU
</t>
  </si>
  <si>
    <t>4. New activity. 
Upgrading the NBSU to SNCU -Thirukovilur, Rasipuram,  Srikali,  Vedaranyam 
a.Equipment to 4 SNCU =Rs.53.28 Lakhs x 4 SNCU = Rs.213.12 Lakhs.  Details enclosed in RCH 24 SNCU upgradation
5. New activity.  Establishment of NBSU at Nanguneri GH , Vijayapuram GH, Jamunamaruthur PHC Tiruvannamalai.
Equipment - Rs.5.99 Lakhs each.  Total cost is Rs.17.97 lakhs.  Details enclosed in RCH 24 NBSU
6. New activity.  Establishment of MNCU at  Salem, Vellore, Tuticorin, Tiruppur, Virudhunagar, Chengalpattu, Thanjavur and Tirupathur DHQ 
b.Equipment to 8  MNCU @ Rs.59.65 Lakhs x 8 MNCU= Rs.477.20 Lakhs .  Details enclosed in RCH 24 MNCU
7. New activity.  Proposed for Rs. 2207.68 lakh towards procurement of equipment for 92 Newborn care units based on gap analysis.
In-line with the discussion in NPCC, the proposals for HFO (3) and iNO (6) are dropped.  
Details enclosed in RCH 24 SNCU equipment</t>
  </si>
  <si>
    <t>1. New activity.  Procurement of equipment to PICU at Rs.60.66 lakhs per centre for 10 PICUs as per Gap analysis.  Total cost is Rs.606.60 lakhs.  
Details enclosed in RCH 27 PICU</t>
  </si>
  <si>
    <t>1. Ongoing activity. In-line with NPCC discussions. Proposal for MUSQAN Gap Closure has been shifted to HSS (R). 175.</t>
  </si>
  <si>
    <t>1. New activity.  Establishment of NRC in 6 facilities Salem, Villupuram, Thoothukudi, Kanchipuram, Tiruppur and Tirupathur  at Rs.14 lakhs per centre.  Total cost is Rs.84 lakhs.  Details enclosed in RCH 54 NRC.</t>
  </si>
  <si>
    <t xml:space="preserve">
2. New activity. 
Procurement of equipment to LMU at Rs.10 lakhs.  Total cost is Rs.160 lakhs for 13 CLMC and 3 upgradation of  LMUs to CLMC.  Details enclosed in RCH 57 CLMC and LMU
3. New activity.  Procurement of equipment to 20 LMUs at Rs. 1.50 lakhs per unit.  Total cost is Rs.30 lakhs.  Details enclosed in RCH 57 LMU equipment</t>
  </si>
  <si>
    <t xml:space="preserve">Ongoing Activity. Proposed for 
Rs163.02 Lakhs towards procuring Dual testing Kits @ Rs18.3 / Kit for 8,90,799 AN mothers </t>
  </si>
  <si>
    <t xml:space="preserve">
4. Ongoing activity. 
Rs. 1221.86 lakhs proposed for the diet of  pregnant women @ Rs. 102 per day for 2,68,836 normal deliveries i.e. 268836*102*2 = Rs. 548.42 and @ Rs. 102 per day for 2,19,907 Caesarean Section deliveries i.e. 219907*102*3 = Rs. 672.91. Total = Rs 1221.33. </t>
  </si>
  <si>
    <t>Ongoing activity. 
Rs. 1000.72 lakhs proposed for the transport (To and Fro and inter-facility transfer) of 2,00,144 PW for institutional delivery at the government facilities @ Rs. 500 per PW = 200144*500 =  Rs. 1000.72 lakhs.</t>
  </si>
  <si>
    <t xml:space="preserve">2. New activity.  
Revised post NPCC Discussion.
Rs. 89.00 lakhs proposed for procurement of Chemical &amp; Biological Indicators for 156 (35 DH, 62 CHC, 59 SDH) high delivery CEmONC and BEmONC centres across the State. 
</t>
  </si>
  <si>
    <t xml:space="preserve">4. Ongoing activity.  Dropped post NPCC Discussion as Rs. 9.55 lakhs for mentoring by SQAU and DQAU as LaQshya and MusQan got integrated in NQAS.  </t>
  </si>
  <si>
    <t xml:space="preserve">2. Ongoing Activity. The activity has been shifted to Sl. No.180. Free Drugs Service Initiative as per NPCC Discussion.
Rs. 322 Lakhs for RBSK Drugs @ Rs. 0.4 Lakhs per unit for 808 units
</t>
  </si>
  <si>
    <t xml:space="preserve">8. Ongoing activity.
Proposed for Rs.966 Lakhs towards 92  SNCUs @ Rs.10.50 Lakhs per centre.  
9. Ongoing activity.
Proposed for Rs.60  lakhs towards operational costs for 146 NBSUs @ Rs.41096/- per centre.
10. Ongoing activity.
Proposed Rs.0.5 lakh  for State Newborn Resource centre at ICH Chennai for operational expenses. </t>
  </si>
  <si>
    <t xml:space="preserve">1. Ongoing activity. Rs.124.4  Lakhs for ORS @ Rs. 2.4   per pack for 51,82,713 Beneficiaries  
2. Ongoing activity. Rs. 6.62 Lakhs for Zinc @ Rs 0.12  per Tablet  for 55,14,406 tablets    
</t>
  </si>
  <si>
    <t xml:space="preserve">
3. New activity.  Operational Cost for 3 Genetic Laboratories at ICH Chennai, GRH Madurai and GMCH Coimbatore at Rs.5 lakhs per centre. 
The proposal is dropped in-line with the NPCC Discussions. </t>
  </si>
  <si>
    <t xml:space="preserve">
2. Ongoing Activity. 
Rs.275.00 Lakhs proposed for operational expenses for 55 PICUs @ Rs 5.00 Lakhs per centre. </t>
  </si>
  <si>
    <t xml:space="preserve">
2.  Ongoing Activity. 
In-line with NPCC discussions. Proposal for MUSQAN State &amp; National Assessment has been shifted to HSS (R). 175.</t>
  </si>
  <si>
    <t>1. Ongoing activity. Purchase of Anti Diphtheria Serum and Benzathine Penicillin through TNMSC at a total cost of Rs.14.73 Lakhs
(Rs.1134.50 * 1298 vials )</t>
  </si>
  <si>
    <t>Ongoing activity.  Operational cost Pulse Polio Immunisation.  Total cost Rs.260 lakhs</t>
  </si>
  <si>
    <t xml:space="preserve">Ongoing Activity. Revised as per NPCC Discussion. EVIN Operational cost Rs.342.27 lakhs and Procurement of Temperature logger is Rs.18 lakhs. Total cost is Rs.360.27 Lakhs.
</t>
  </si>
  <si>
    <t xml:space="preserve">1.Ongoing activity :Rs.619.88 lakhs
Adolescent Health Day at 15497  schools to conduct Quarterly meetings  -  @ Rs.1000/ Quarter *4 Quarters.
Activity revised as per NPCC discussion
2. Ongoing activity :  Rs.185.96 Lakhs . Adolescent Health Club - 100/ Month for 15497 schools x 12 months  </t>
  </si>
  <si>
    <t xml:space="preserve">
2.  Ongoing activity. Total cost is Rs.114.85 lakhs.  Fund proposed towards conducting sterilisation Fixed Day services (FDS) in 388 blocks @ Rs.7400/- per FDS in a month Every quarter 1 FDS</t>
  </si>
  <si>
    <t>2. Ongoing activity. Total cost is Rs.29.82 lakhs.  Fund proposed towards conducting NSV FDS in 403 (388 block +15 zones in Chennai ) PHCs @ Rs.7400 per FDS in a year</t>
  </si>
  <si>
    <t xml:space="preserve">As per NPCC Discussion - the activity World Population Day has been shifted to IEC Annex 204
Rs.15.50 Lakhs  As per NPCC Discussion - the activity Vasectomy Fortnight celebrations has been shifted to IEC Annex 204
Rs.15.50 Lakhs </t>
  </si>
  <si>
    <t>1. New activity.  HB testing for school children under Test Treat Talk Track Strategy under Anaemia Mukth Bharat  
Hb testing using strips  for  6th, 9th and 11th Standard students -  (28,33,026)
a. Rs.15/ test  x 28,33,026 children =Rs. 424.95 Lakhs 
b.Rs.15 / test x 14,16,513 children =Rs. 212.48 Lakhs.  Total cost is Rs.637.43 lakhs.  Details enclosed in RCH 52 AMB STRIPS</t>
  </si>
  <si>
    <t xml:space="preserve">
2. The proposed new activity for  Incentive Support  for  Test Treat Talk Track Anaemia strategy  under Anaemia Mukth Bharat as incentive to volunteers for ensuring re-testing of children has been dropped. </t>
  </si>
  <si>
    <t xml:space="preserve">1. Revised as per NPCC Discussions.
Ongoing activity:  
Total cost is Rs.121.83 lakhs. Target - 46,85,675 children @ Rs 1.3 / tablet. Two rounds in the age group of 1 to 5 years.
2. Revised as per NPCC Discussion.
Ongoing activity: Total cost is Rs.133.54 lakhs
51,36,278 children @ 1.3 for two rounds in the age group of 1 to 5 yrs. 
3. Revised as per NPCC Discussion. 
Ongoing activity: Total cost is Rs.140.86 lakhs.  54,17,841 children @ 1.3 for two rounds in the age group of 10-19 yrs. 
4. Revised as per NPCC Discussion. 
Ongoing activity: Total cost is Rs.110.56 lakhs. 42,52,428  Women  in the  age group of 20 to 30 years @ Rs  1.3/ tablet  for two rounds </t>
  </si>
  <si>
    <t>Ongoing Activity. 
Revised as per NPCC Discussion.
Proposed for:
Rs 122.43 lakh for procurement of Vit A bottle for 1,69,618 children @Rs 72.18/100 ml bottle</t>
  </si>
  <si>
    <t>1. Ongoing activity A proposal of Rs. 3.80 lakhs is made for recurring costs, including consumables, kits, and miscellaneous expenses at 38 DPHLs, calculated @ Rs. 10,000 per DPHL.
2. Ongoing activity. Proposed Rs. 6.5 lakhs for reimbursement-based payments for laboratory tests across 13 referral labs.
3. Ongoing activity. Total cost of Rs. 47.88 lakhs proposed for VPD sample collection materials at Rs. 1.26 lakhs per district.</t>
  </si>
  <si>
    <t xml:space="preserve">
4.  Ongoing Activity.
In-line with the NPCC Discussion, the activity has been shifted from RCH 32.
Rs.11.00 Lakhs - Transport and shipment of VPD samples to Salem &amp; King Institute, Guindy. Rs.220 x 5000 samples
</t>
  </si>
  <si>
    <t xml:space="preserve">1. Ongoing activity. Proposed Rs. 2.8 lakhs for maintenance of hatcheries @ Rs.7375/- per hatchery for 38 units.
</t>
  </si>
  <si>
    <t xml:space="preserve">
Ongoing activity. 
In-line with the NPCC Discussion, the activity for procurement of portable fogging machines has been shifted to NDCP. 67.</t>
  </si>
  <si>
    <t xml:space="preserve">
2. Ongoing activity. Proposed Rs. 2.1 lakhs for 1,05,000 antimalarial drug chloroquine as part of the malaria elimination program. 
3. Ongoing activity .Proposed Rs.6  lakhs for 2,40,000 antimalarial drug Primaquine 2.5 mg as part of malaria elimination 
4. Ongoing activity. Proposed Rs.10.08  lakhs for 1,68,000 antimalarial drug Primaquine 7.5 mg as part of malaria elimination
</t>
  </si>
  <si>
    <t xml:space="preserve">
5. Ongoing activity .Proposed Rs.48.58 lakhs towards  indoor residual spray activity for malaria endemic districts.    Proposed Rs. 45.5 lakhs as Spray wages for IRS  @ Rs. 350/day, 25 days / round for 2 rounds ;  Required man power per round is 260 ( No of squads-52* No of members per squad - 5) and Proposed Rs.3.08 lakhs as operational cost for IRS towards fuel charges for 15 vehicles @ Rs.20,500 per vehicle for 2 rounds; totaling to 48.58 lakhs.
Details in NDCP.64. Opex for IRS.</t>
  </si>
  <si>
    <t xml:space="preserve">Kind Grant. 
Included as per the NPCC Discussion.
NIV-JE - IgM kits: Proposed for 33 kits, for a total amount of Rs.3.68 lakhs.
</t>
  </si>
  <si>
    <t>2. Ongoing activity. In-line with the NPCC Discussion, the activity has been shifted from NDCP. 64.
Procurement of 100 portable fogging machines at Rs. 0.84 lakhs each, totaling Rs. 84 lakhs.</t>
  </si>
  <si>
    <t>Kind Grant.
Included as per discussion in NPCC.
Amount of Rs.29.79 Lakhs proposed for IgM test kits for Dengue and Chikungunya (Kind Grant). 
State will procure Temephos , Bti (AS)/Bti (wp) and Pyrethrum 2% extract from available XV FC grants
State will procure Dengue NS1 ELISA  from available XV FC grants</t>
  </si>
  <si>
    <t xml:space="preserve">
2. Ongoing activity.  As per NPCC Discussion, the epidemic preparedness for Dengue activity has been Shifted to HSS.194. PM Annex.</t>
  </si>
  <si>
    <t>Ongoing activity. As per NPCC Discussion. Budget Shifted to OOC. 
Proposed Rs. 95.35 lakhs for MMDP kits to support 19,069 lymphedema cases.</t>
  </si>
  <si>
    <t>Ongoing Activity. Revised in-line with the NPCC Discussion, proposed for Post MDA Surveillance in 26 TAS Passed districts @ Rs.20,000 per district totalling to Rs.5.20 Lakhs</t>
  </si>
  <si>
    <t>3. Ongoing activity. Proposed for  18.24 Lakhs towards Supportive drugs, lab. Reagents. as per  districts needs Purchase of  Anti Fungal Ointment, Steroid Cream, Anti bacterial Ointment, Rifampicin capsules, Vaseline. Prednisolone tablets, Vitamin A &amp; D tablets BCT / MVT tablets.</t>
  </si>
  <si>
    <t>4. In line with the NPCC Discussion the activity has been restricted to Rs.2671.54 Lakhs. 
1st Round proposed for Rs.1759.27 Lakhs for all the 385 Rural Blocks and 142 Urban Blocks. 
2nd Round proposed for Rs.912.27 Lakhs for 
193 Rural and 71 Urban Block. 
Specific Plan for High Endemic Blocks (ANCDR 10 and above ) (April 2024 to Nov 2025)                                         
a.  LCDC for Gr-I,II &amp; Child, LE blocks (April 2024 to Nov 2025)                                                                              
 b.  Block Retrospective contact survey (5 years new case area survey) ( uncovered in other surveys)   
c. Special Plan for hard to reach area
5. Ongoing activity. Case detection &amp; Management: Services in Urban  Areas.  Rs.1.58 Lakhs per urban for 43 urban areas, totaling to Rs.67.73 Lakhs</t>
  </si>
  <si>
    <t>1.Ongoing activity, Welfare  allowance to patients for RCS.  Rs.12,000 per patient.  Total cost is Rs.18 lakhs for 150 patients.</t>
  </si>
  <si>
    <t xml:space="preserve">
2. Total number of works: 5
Total cost of works: Rs.530.00 lakhs
Total amount proposed for 2026–27: Rs.530.00 lakhs
Capper Hills GH, GH Erode, GH Kanniyakumari, and GH Tiruvarur @ Rs.120.00 lakhs each, proposed for 100% of the total cost.,
GH Dharmapuri @ Rs.50.00 lakhs, proposed for 100% of the total cost.  Details enclosed in DCP 73 TB ward</t>
  </si>
  <si>
    <t>Ongoing activity. As per NPCC Discussion, the procurement of drugs has been shifted to NDCP.77
5. Ongoing activity.  Drug transportation charges are proposed at Rs. 6 lakhs per district, totaling Rs. 72 lakhs for 35 districts.</t>
  </si>
  <si>
    <t xml:space="preserve">
6. Ongoing activity.  Operational costs for 48 mobile X-ray vans are proposed at Rs. 8.55 lakhs each, totaling to Rs. 410.70 lakhs.</t>
  </si>
  <si>
    <t>5. Ongoing activity.  As per NPCC Discussion activity has been shifted from NDCP.73. Procurement of drugs at Rs.2.85 lakhs per district.  Total cost is Rs.100 lakhs for 35 districts</t>
  </si>
  <si>
    <t>State will procure HBIG as per estimated targets from 15th Finance Commission Grants for Health.</t>
  </si>
  <si>
    <t xml:space="preserve">Kind Grants. 
Included as per discussion in NPCC.
Proposed Rs.52.5 Lakhs for  7500 TRUENAT tests as Kind Grants. </t>
  </si>
  <si>
    <t>State will procure HBV RCT, HCV RCT, HBV Viral Load Kits, HCV Viral Load kits and other lab consumables from 15th Finance Commission Grants for Health.</t>
  </si>
  <si>
    <t xml:space="preserve">Ongoing Activity.  The Operational Cost for State Laboratories activity has been shifted to HSS.194 PM Annex as per NPCC Discussion. </t>
  </si>
  <si>
    <t>1. As per NPCC discussion the proposal for Creation of  three new Treatment Centres with high case load of Hepatitis B &amp; C has been shifted to HSS 194 PM annex and HSS 186</t>
  </si>
  <si>
    <t>2. Ongoing activity. TRUNAAT Kits –
Procurement of 7,500 TRUNAAT kits for 5 centres from Central Supply is proposed.
Ribavirin/Daclatasvir Tablets. Funds amounting to Rs.2.02 Lakhs are proposed for procurement of 33,600 tablets</t>
  </si>
  <si>
    <t xml:space="preserve">
4. As per the NPCC Discussion the Operational Costs for Treatment Centres and Mobile Units for Rs.12.00 Lakhs has been shifted to HSS.194 PM Annex.
5. As per the NPCC Discussion the Meeting costs/ Office expenses/ contingencies for 2 MTC for Rs.1.50 Lakhs has been shifted to HSS.194 PM Annex.</t>
  </si>
  <si>
    <t>Ongoing activity. 
Revised as per NPCC Discussion.
Funds amounting to Rs.10 Lakhs are proposed for procurement of 4 diagnostic kits per District Public Health Laboratory (DPHL) across 38 DPHLs under the Programme for Prevention and Control of Leptospirosis.</t>
  </si>
  <si>
    <t xml:space="preserve">New activity.  Procurement of Ophthalmic Equipment has been shifted to NCD. 95 as per NPCC Discussion. </t>
  </si>
  <si>
    <t xml:space="preserve">Cataract Surgery Incentives to NGOs activity has been shifted to NCD.88 as per  NPCC Discussion. </t>
  </si>
  <si>
    <t xml:space="preserve">New activity.  As per the NPCC Discussion the proposal for the establishment of Mobile Ophthalmic Unit in Erode and Tirupathur districts at Rs.30 lakhs per unit has been dropped. </t>
  </si>
  <si>
    <t>New activity. Proposal for Eye ward for 3 institutions has been shifted to NCD.95 as per NPCC Discussion.</t>
  </si>
  <si>
    <t>New activity.  Proposal for Establishment of Comprehensive Psychiatric Care Centre (CPCC) in Salem district has been dropped as per the NPCC Discussion.</t>
  </si>
  <si>
    <t xml:space="preserve">Ongoing activity.  HR cost for Telemanas.  Total cost is Rs.243.58 Lakhs. </t>
  </si>
  <si>
    <t>Ongoing activity.  Rs.6 lakhs for operational cost for Telemanas centre.  Total cost proposed is Rs.12 lakhs for 2 centres</t>
  </si>
  <si>
    <t>New activity.  Proposal for the establishment of Regional centre for Ageing has been dropped as per the NPCC Discussion. 
1. New activity. Establishment (infrastructure) of  New Geriatric units in 6 Districts @ Rs.20 lakhs per district                                      
1. Mayiladuthurai                                  
2. Tirupathur               
3.Kancheepuram                                   
4. Ranipet                                                 
5. Tenkasi                                                  
6. Kallakurichi   
Total cost is Rs.120 lakhs.  Details enclosed in NCD99 Geriatric unit</t>
  </si>
  <si>
    <t>New activity.  
Revised as per NPCC Discussion.
Establishment of Tobacco Cessation centre in 18 districts @ Rs.2.5 lakhs per district.  Total cost is Rs.45 lakhs.  Details enclosed in NCD 104 NTCP new district</t>
  </si>
  <si>
    <t>Ongoing activity. Rs. 76 Lakhs proposed towards Procurement of Drugs for already existing 20 districts, and newly approved 18 districts for Pharmacotherapy drugs for Nicotine Replacement Therapy (NRT) such as Nicotine Patches and Nicotine Gums, Bupropion and Varenicline based on their addiction level to quit the tobacco usage</t>
  </si>
  <si>
    <t xml:space="preserve">Ongoing activity.  As per NPCC Discussion activity shifted to HSS.180 Free Drugs Service Initiative.
Total cost is Rs.380 lakhs.  NCD drugs for NCD clinics in 38 districts.
</t>
  </si>
  <si>
    <t>Ongoing activity.  As per NPCC Discussion activity shifted to HSS.180 Free Drugs Service Initiative. Drugs &amp; supplies for District CHC - 388 and SDH-262.  NCD drugs @ Rs.5.22 lakhs per facility.  Total cost is Rs.3393 lakhs for 650 facilities</t>
  </si>
  <si>
    <t>Included as per NPCC Discussion, New Activity. Proposed for dedicated Counselling services in 18 mentoring institutions of DCCCs to support patient counselling, treatment follow-up, guidance on referrals and continuity of care @ Rs.18,000 per month, totalling to Rs.19.44 Lakhs. 
As per instructions of GOI it has been budgeted under 189.</t>
  </si>
  <si>
    <t xml:space="preserve">
Proposal for Nutritional Support for Cancer patients for an amount of Rs.277.20 Lakhs has been shifted to Innovations head in HSS.206.
11. New activity.  Mobility support for Population based screening across Rural &amp; Urban facilities @ Rs.3.60 lakhs per unit.  Total cost is Rs.1666.80 lakhs for 463 units.  Details enclosed in NCD 110 PBS NCD
</t>
  </si>
  <si>
    <t>1. New activity. Proposed for 100 Haemodialysis machines @ Rs.7 lakhs per machine, totalling to Rs.700 Lakhs.  Details enclosed in NCD 112 Dialysis</t>
  </si>
  <si>
    <t xml:space="preserve">
2. Ongoing activity.  Drugs &amp; Consumables for Haemodialysis @ Rs.95 per unit.  Total cost is Rs.368.23 lakhs for 387614 units  </t>
  </si>
  <si>
    <t xml:space="preserve">
3. Ongoing activity.  Operational cost for Haemodialysis @ Rs.44814 per unit.  Total cost is Rs.60.50 lakhs for 135 units.</t>
  </si>
  <si>
    <t>Ongoing activity.  CAPD bag at Rs.304.66 per bag.  Total cost is Rs.856.28 lakhs for 281060 Peritoneal dialysis bags.</t>
  </si>
  <si>
    <t xml:space="preserve">New activity.  The activity for procurement of 37 Mobile Dental Vans @ Rs.1594.33 Lakhs has been dropped in line with the NPCC Discussion. 
</t>
  </si>
  <si>
    <t>As per the NPCC Discussion, the activity has been shifted from HSS.180 for Oral Morphine</t>
  </si>
  <si>
    <t>New activity.  Revised as per NPCC Discussion. Establishment of Palliative Care Centres in - Mayiladuthurai and Tirupathur @ Rs.15 lakhs per centre.  Total cost is Rs.30 lakhs.  Details enclosed in NCD 119 NPPC</t>
  </si>
  <si>
    <t xml:space="preserve">
2. Ongoing activity.  Laboratory consumables for NPPCF in Dharmapuri district at a cost of Rs. 0.75 lakhs.</t>
  </si>
  <si>
    <t xml:space="preserve">1.  New activity. One block in each district to receive a sound-proof room with OAE screening equipment. Modification of infrastructure: Rs. 5 lakhs x 38 blocks = Rs. 190 Lakhs. Details in NCD 121 Block Sound Proof Room.           </t>
  </si>
  <si>
    <t xml:space="preserve">2.  New activity.  One block in each district to receive a sound-proof room with OAE screening equipment. Equipment cost: Rs. 5,00,000 x 38 = Rs. 190 Lakhs.
Details in NCD 121 Block Sound Proof Room.
</t>
  </si>
  <si>
    <t>1. New Activity:
Refurbishment of existing surgical wards into 4-bedded burn injury units.
Minor civil works cost: Rs. 3 lakhs per unit; total Rs.78 lakhs for 26 units.
Details in NCD 124 Burn Units.</t>
  </si>
  <si>
    <t>1. Ongoing Activity: Proposed for Rs.708 lakhs for procurement of EDL &amp;NCD drugs for 708 UHWCs has been shifted to HSS.180 as per the NPCC Discussion</t>
  </si>
  <si>
    <t xml:space="preserve">
2. Ongoing Activity:
Proposed for Rs.212.40 lakhs for Operational Cost expenses for 708 UHWCs @ Rs.2500/- per UHWC for 12 months.</t>
  </si>
  <si>
    <t>1. Ongoing Activity: Proposed for Rs.1398 lakhs for procurement of EDL &amp;NCD drugs for UPHCs has been shifted to HSS.180 as per the NPCC Discussion</t>
  </si>
  <si>
    <t xml:space="preserve">
2. Ongoing Activity:  CPHL Reagents proposed for Rs.78.75 Lakhs has been shifted to HSS. 181 as per NPCC Discussion.</t>
  </si>
  <si>
    <t>1. Ongoing activity: Proposed Rs.156.00 lakhs towards EDL &amp; NCD drugs has been shifted to HSS.180 as per the NPCC Discussion</t>
  </si>
  <si>
    <t xml:space="preserve">
2. Ongoing activity: Proposed Rs.39.98 lakhs towards Operational Expenses for 39 UCHCs</t>
  </si>
  <si>
    <t>New activity.  Performance-based incentive of Rs.250 per indicator per month (max Rs.1000/UHN), disbursed quarterly based on verified HMIS/RCH data, requiring Rs.29,532,000 for one year.  Total cost is Rs. 147.66 lakhs.  Details enclosed in HSS U 143 Incentive</t>
  </si>
  <si>
    <t>New Activity. Proposal revised as per NPCC Discussion.
Upgradation of 2083 Health Sub Centres (HSCs) to Ayushman Arogya Mandir (AAM) facilities @ Rs.0.40 Lakhs per unit, totalling to Rs.833.20 Lakhs. Details are enclosed in Annexure 150 HWC.</t>
  </si>
  <si>
    <t>Ongoing activity.
As per NPCC Discussion the funds proposed for Ayushman Arogya Shivir for PHCs, UPHCs and SHCs has been shifted from HSS.163. 
Proposed for Ayushman Arogya Shivir 
- Rs.3,000 per PHC/UPHC per month for 1,893 PHCs/UPHCs for 12 months – Rs.681.48 Lakhs
- Rs.700 per SHC per month for 5,556 SHCs for 12 months – Rs.466.70 Lakhs
Total Proposed Cost: Rs.1148.18 Lakhs</t>
  </si>
  <si>
    <t xml:space="preserve">Proposed 18.7 lakhs towards Certificate Course in Community Health Care - Bridge course for 1020 MLHPs in 17 batches @ 1,10,000 per batch. Shifted from 201 - Training Annex as per NPCC Discussion </t>
  </si>
  <si>
    <t xml:space="preserve">
2. New activity.  Proposed for implementation of NAAT testing for HIV, HBsAg and HCV in two Blood Centres through Reagent Rental Model. A total of 70,000 tests are proposed at Rs.850 per test, amounting to Rs.595 Lakhs. Details are enclosed in HSSR 158 – NAAT Testing.</t>
  </si>
  <si>
    <t>As per NPCC Discussions the VHSNC Funds of Rs.1501.50 Lakhs has been shifted to HSS. 199.</t>
  </si>
  <si>
    <t>As per NPCC Discussions the JAS Funds of Rs.1866 Lakhs has been shifted to HSS. 199.</t>
  </si>
  <si>
    <t>Ongoing activity.
As per NPCC Discussion the funds proposed for Ayushman Arogya Shivir for PHCs, UPHCs, SHCs and UHWCs has been shifted to HSS.150. 
Proposed for Ayushman Arogya Shivir - Rs.7,500 per CHC per month for 388 CHCs for 12 months – Rs.349.20 Lakhs</t>
  </si>
  <si>
    <t>New activity.  Total number of works: 5
Total cost of works: Rs.3785 lakhs
Total amount proposed for 2026–27: Rs.1392.50 lakhs
•  DH Cuddalore and GH Kancheepuram (Cuddalore District): Rs.1,200.00 lakhs, with Rs.400.00 lakhs proposed for 2026–27 (33%).
•  DH Chengalpattu (Chengalpattu District) and DH Padmanabhapuram (Kanyakumari): Rs.500.00 lakhs each, with Rs.200.00 lakhs proposed for each in 2026–27 (40%).
•  DH Thoothukudi - Extension of Old Block (Thoothukudi District): Rs.385.00 lakhs, with Rs.192.50 lakhs proposed for 2026–27 (50%).
Details in Annexure. 164. Buildings for DH.</t>
  </si>
  <si>
    <t>3. New Activity . Proposed for Rs.100 lakhs per centre to Procure  Equipment to SDH Chengam, Tirumangalam and Sathyamangalam, Athur, Polur and Tiruthuraipoondi SDH.  Total cost is Rs.600 lakhs for 6 centres.  Details enclosed in HSSR 165 SDH equipment</t>
  </si>
  <si>
    <t>1. New activity.  Procurement of Physiotherapy equipment @ Rs.68,300 per centre.  Total cost is Rs.265 lakhs for 388 centres.  Details enclosed in HSSR 166 Physio equipment</t>
  </si>
  <si>
    <t xml:space="preserve">
11.  Ongoing activity.  External Quality Assurance Scheme (EQAS) – Funds amounting to Rs.103.81 Lakhs are proposed towards implementation of EQAS for District Hospitals, Sub-District Hospitals, CHCs, PHCs and SHCs.
12. Ongoing activity.  In-line with the discussions in NPCC, the activity for NABL Accreditation for District Hospital proposed for Rs.4 Lakhs has been dropped. </t>
  </si>
  <si>
    <t>Ongoing activity. Revised as per NPCC Discussion. 
Human Resource Remuneration  – Funds is proposed towards payment of remuneration, including EPF and increments, for human resources engaged across the State for service delivery under NHM–Tamil Nadu for a total amount of Rs.108224.88 Lakhs inclusive of Hiring of Specialists (Rs.400 lakhs)</t>
  </si>
  <si>
    <t>Ongoing activity.  Rs.250 Lakhs is proposed for Operational Expenses of SHSRC for the year 2026–27.</t>
  </si>
  <si>
    <t>Old Sl. No.(FMR)</t>
  </si>
  <si>
    <t>Budget Proposed in lakhs</t>
  </si>
  <si>
    <t>5+5 days</t>
  </si>
  <si>
    <r>
      <t>Ongoing activity:</t>
    </r>
    <r>
      <rPr>
        <b/>
        <i/>
        <sz val="11"/>
        <color rgb="FF7030A0"/>
        <rFont val="Aptos Narrow"/>
        <family val="2"/>
      </rPr>
      <t xml:space="preserve"> Revised as per NPCC Discussion. </t>
    </r>
    <r>
      <rPr>
        <sz val="11"/>
        <color rgb="FF7030A0"/>
        <rFont val="Aptos Narrow"/>
        <family val="2"/>
      </rPr>
      <t xml:space="preserve"> Integrated train ing  Proposed 175.5 lakhs towards 10 days (5+5) offline integrated training of 2820 MLHPs in 94 batches  @ Rs. 1,86,700 per batch in 7 RTIs.  Total cost is Rs.175.50 lakhs</t>
    </r>
  </si>
  <si>
    <t>Integrated training for ASHAs</t>
  </si>
  <si>
    <t>14 Days</t>
  </si>
  <si>
    <r>
      <t>Ongoing activity:</t>
    </r>
    <r>
      <rPr>
        <b/>
        <i/>
        <sz val="11"/>
        <color rgb="FF7030A0"/>
        <rFont val="Aptos Narrow"/>
        <family val="2"/>
      </rPr>
      <t xml:space="preserve"> Revised as per NPCC Discussion.</t>
    </r>
    <r>
      <rPr>
        <sz val="11"/>
        <color rgb="FF7030A0"/>
        <rFont val="Aptos Narrow"/>
        <family val="2"/>
      </rPr>
      <t xml:space="preserve"> Integrated training for ASHAs. Proposed Rs.36.32 lakhs towards Refresher training ASHAs @ Rs.2.27 Lakhs per Batch for 16 Batches in 7 RTIs. Total cost is Rs.36.32 lakhs</t>
    </r>
  </si>
  <si>
    <t>A Total</t>
  </si>
  <si>
    <t>B. Specific Packages (If any, e.g. RBSK team, FBNC, CEmONC etc.)</t>
  </si>
  <si>
    <t>Ongoing activities include EmOC training for Medical Officers, with one batch of 8 participants conducted over 25 weeks and a TOT EmOC training program for  at a cost of Rs.12.87  lakhs per batch.  Total cost is Rs.12.87 lakhs</t>
  </si>
  <si>
    <t>Ongoing activity includes LSAS training for 24 Medical Officers, conducted over a period of 24 weeks @ Rs.25.19 lakhs per batch.  Total cost is Rs. 25.19 lakhs</t>
  </si>
  <si>
    <t xml:space="preserve">In line with the NPCC Discussion, the activity for training of CEmONC Staff for Rs.14.56 Lakhs is brought under the integrated training for Staff Nurses. </t>
  </si>
  <si>
    <t>Ongoing activity.
 1. Rs.64.80 Lakhs -  Boarding and Lodging for NPM and Midwifery Educator for 36 Staff nurse @ Rs 500 / for 360 days 
 2. Training cost - Rs 1.97 Lakh / Educator for 6 Educator.</t>
  </si>
  <si>
    <t>1 st and 2 and  Quarter</t>
  </si>
  <si>
    <t>In line with the NPCC Discussion, the activity for training to Physician on ECHO @  Rs.17.05 Lakhs has been dropped</t>
  </si>
  <si>
    <r>
      <rPr>
        <b/>
        <i/>
        <sz val="11"/>
        <color rgb="FF7030A0"/>
        <rFont val="Aptos Narrow"/>
        <family val="2"/>
      </rPr>
      <t xml:space="preserve">In line with the NPCC Discussion, the activity has been restricted to Rs.7.20 Lakhs. </t>
    </r>
    <r>
      <rPr>
        <sz val="11"/>
        <color rgb="FF7030A0"/>
        <rFont val="Aptos Narrow"/>
        <family val="2"/>
      </rPr>
      <t xml:space="preserve">
New Activity 
24 weeks of Training of 36  Doctors in the batches of 4 in 9  Medical Colleges @ Rs.20,000 per MO. Details enclosed in CB 201 USG</t>
    </r>
  </si>
  <si>
    <t xml:space="preserve"> 
New activity. In line with the NPCC Discussion, the activity for Nursing tutors for Rs.7.24 Lakhs is brought under the integrated training. </t>
  </si>
  <si>
    <t>Training for Genetic counselling  for Counsellors</t>
  </si>
  <si>
    <t>Counsellors</t>
  </si>
  <si>
    <t>New activity. Training for Genetic counselling  for Counsellors on NSCAP.  Total cost is Rs.1.50 lakhs.  Details enclosed in CB 201 NSCAP counsellors</t>
  </si>
  <si>
    <t>Doctors, Nursing Superintendents and Staff Nurses</t>
  </si>
  <si>
    <t>Ongoing activity - Training for Doctors and Staff Nurses at 7 Training Centres in 20 batches, for 2 days, with 30 participants in each batch.  Total cost is Rs.14.90 lakhs</t>
  </si>
  <si>
    <t>Ongoing Activity. proposed for Rs.14.20 Lakhs ,CAC/MTP Training(12 days) are conducting at the identified training institutes to train and certify untrained MBBS., Doctors(Non-specialist) working in CHCs, Additional PHCs &amp; UPHCs to provide safe and legal first trimester CAC/MTP Services. Totally, 100 Doctors (20 batches) will be trained in CAC training @ 5 Doctors/Batch. Batch cost Rs 70950/-</t>
  </si>
  <si>
    <t>Ongoing Activity. Proposed for Rs.24.43 Lakhs MMA Training is conducted for 3 working days at the identified training institutes for 630 MBBS., (Non-specialist) untrained Doctors working in CHCs, Additional PHCs &amp; UPHCs to increase the Service providers on abortion care services in 63 Batches/ 10 per Batch with Batch cost of Rs.38775/-</t>
  </si>
  <si>
    <t>Laparoscopic Training to MO</t>
  </si>
  <si>
    <t>Medical Officers, Staff Nurse, OT assistant</t>
  </si>
  <si>
    <t>On going activity Proposed for Rs. 12.62 Lakhs. Rs. 20 batches/ 4 per Batch. Batch cost - 63140/-</t>
  </si>
  <si>
    <t>Trained Medical Officers, Staff Nurse, OT assistant</t>
  </si>
  <si>
    <t>Ongoing Activity Proposed for Rs. 5.52 Lakhs. Refresher Minilap training to trained medical officers, 3 days, 4 MO per batch. Rs.21230 per batch.  Total cost is Rs.5.52 lakhs for 26 batches</t>
  </si>
  <si>
    <r>
      <rPr>
        <b/>
        <i/>
        <sz val="11"/>
        <color rgb="FF7030A0"/>
        <rFont val="Aptos Narrow"/>
        <family val="2"/>
      </rPr>
      <t>Revised as per NPCC Discussion.</t>
    </r>
    <r>
      <rPr>
        <sz val="11"/>
        <color rgb="FF7030A0"/>
        <rFont val="Aptos Narrow"/>
        <family val="2"/>
      </rPr>
      <t xml:space="preserve">
On going activity. Proposed for RS. 19.23 Lakhs It is proposed to train the untrained Medical Officers of MCH, District Hospital/Sub District Hospital, Urban health post &amp; PHC of the districts. 38 Batches/ 10 MO per batch/ Batch cost Rs.50,600/-</t>
    </r>
  </si>
  <si>
    <r>
      <rPr>
        <b/>
        <i/>
        <sz val="11"/>
        <color rgb="FF7030A0"/>
        <rFont val="Aptos Narrow"/>
        <family val="2"/>
      </rPr>
      <t>Revised as per NPCC Discussion.</t>
    </r>
    <r>
      <rPr>
        <sz val="11"/>
        <color rgb="FF7030A0"/>
        <rFont val="Aptos Narrow"/>
        <family val="2"/>
      </rPr>
      <t xml:space="preserve">
On going activity Proposed for Rs. 19.23 Lakhs to train  SN/LHV/ANM of MCH, District Hospital/Sub District Hospital, Urban health post &amp; PHC of the districts. 38 Batches/10 participants/ Batch cost for Rs.50,600/-</t>
    </r>
  </si>
  <si>
    <r>
      <rPr>
        <b/>
        <i/>
        <sz val="11"/>
        <color rgb="FF7030A0"/>
        <rFont val="Aptos Narrow"/>
        <family val="2"/>
      </rPr>
      <t xml:space="preserve">Revised as per NPCC Discussion. </t>
    </r>
    <r>
      <rPr>
        <sz val="11"/>
        <color rgb="FF7030A0"/>
        <rFont val="Aptos Narrow"/>
        <family val="2"/>
      </rPr>
      <t xml:space="preserve">
Ongoing activity: Rs. 4.44 Lakh for conducting State Level Master training under School Health and Wellness Programme.  Rs.1.11 lakhs per batch.  Total cost is Rs.4.44 lakhs for 4 batches</t>
    </r>
  </si>
  <si>
    <r>
      <rPr>
        <b/>
        <i/>
        <sz val="11"/>
        <color rgb="FF7030A0"/>
        <rFont val="Aptos Narrow"/>
        <family val="2"/>
      </rPr>
      <t xml:space="preserve">Revised as per NPCC Discussion. </t>
    </r>
    <r>
      <rPr>
        <sz val="11"/>
        <color rgb="FF7030A0"/>
        <rFont val="Aptos Narrow"/>
        <family val="2"/>
      </rPr>
      <t xml:space="preserve">
Ongoing Activity: Rs. 201.76 lakh for conducting District level training for 6th-12th std school teachers under School Health and Wellness Program.  Rs.0.52 lakhs er batch.  Total cost is Rs.201.76 lakhs for 388 batches</t>
    </r>
  </si>
  <si>
    <t>Facility Based Newborn Care/ Observership Training at RCC</t>
  </si>
  <si>
    <t>Ongoing activity.
 Rs.54.94 Lakhs proposed for 18 days Observership for facility based new-born care 18 batches at 3 Training sites @ unit of Rs 305300 with 20 participants.  Total cost is Rs.54.94 lakhs for 18 batches</t>
  </si>
  <si>
    <t>Ongoing Activity. Total cost is Rs.76 Lakhs
 2 days training for Immunization Activities at RTI, Single Batch Cost of Rs. 75,850 with 30 participants.  Total cost is Rs.76 lakhs for 100 batches</t>
  </si>
  <si>
    <t>Ongoing Activity.  Total cost is Rs. 96 Lakhs
 2 days training for Immunization Activities at RTI, Single Batch Cost of Rs. 95,700 with 30 participants. Total cost is Rs.96 lakhs for 100 batches</t>
  </si>
  <si>
    <t>Pharmacist + Staff Nurse + SHN + ANM</t>
  </si>
  <si>
    <t>Ongoing Activity.  Total cost is Rs.59.90 Lakhs
 2 days training for Immunization Activities at RTI, Single Batch Cost of Rs. 66,550 with 30 participants. Total cost is Rs.59.90 lakhs for 90 batches</t>
  </si>
  <si>
    <t>New activity.  Training on HPV vaccination to Staff Nurse and ANM @ Rs.0.67 lakhs per batch.  Total cost is Rs.25.46 lakhs for 38 batches.  Details enclosed in CB 201 HPV</t>
  </si>
  <si>
    <t xml:space="preserve">New activity.  Proposed for SAM-MAM Free District  training for MOs &amp; MLHPs.. Total cost is Rs.10 lakhs for 10 batches.  Details enclosed in CB 201 SAM
</t>
  </si>
  <si>
    <t>RCH Total</t>
  </si>
  <si>
    <t>Proposed Rs.2 lakhs towards one day training for Medical officers and District Nodal officers @ 0.5 lakh per batch of 30 participants as per NVHCP norms for 4 batches.</t>
  </si>
  <si>
    <t>Ongoing activity Proposed Rs.1.01 lakh towards two days training for Medical Officers@ 0.34 lakh per batch of 33 participants as per NHM training norms for 3 batches.</t>
  </si>
  <si>
    <t>Ongoing activity Proposed Rs.2.75 lakh towards two days training for BMOs@ 0.28 lakh per batch of 30 participants as per NHM training norms for 10 batches.  Total cost is Rs.2.75 lakhs.</t>
  </si>
  <si>
    <t>Nikshay Aushadhi and Nikshay Shivir Implementation Training</t>
  </si>
  <si>
    <t>Ongoing activity Proposed Rs.0.34 lakh towards two days training for DPCs@ 0.34 lakh per batch of 36 participants as per NHM training norms for 1 batch.</t>
  </si>
  <si>
    <t>Refresher Training on TB Case Notification and Public Private Coordination</t>
  </si>
  <si>
    <t>Ongoing activity Proposed Rs.0.34 lakh towards two days training for DPPMCs@ 0.34 lakh per batch of 36 participants as per NHM training norms for 1 batch.</t>
  </si>
  <si>
    <t>Refresher / Induction training on Differentiated TB Care / B.Palm Regimen / TB Free Panchayat</t>
  </si>
  <si>
    <t>To strengthen capacity building and uniform implementation of NTEP guidelines across Medical colleges</t>
  </si>
  <si>
    <t>New activity. To strengthen capacity building and uniform implementation of NTEP guidelines across Medical colleges.  Total cost is Rs.5 lakhs.  Details enclosed in CB 201 NTEP MO</t>
  </si>
  <si>
    <r>
      <t xml:space="preserve">Ongoing activity. </t>
    </r>
    <r>
      <rPr>
        <b/>
        <i/>
        <sz val="11"/>
        <color rgb="FF7030A0"/>
        <rFont val="Aptos Narrow"/>
        <family val="2"/>
      </rPr>
      <t xml:space="preserve">Revised as per NPCC Discussion. </t>
    </r>
    <r>
      <rPr>
        <sz val="11"/>
        <color rgb="FF7030A0"/>
        <rFont val="Aptos Narrow"/>
        <family val="2"/>
      </rPr>
      <t xml:space="preserve">
Proposed Rs.7.60 lakhs towards capacity building of Medical Officer/Health Inspector/Laboratory Technician on PPCL @ 0.20 lakh per batch for 38 batches.  Total cost is Rs.7.60 lakhs</t>
    </r>
  </si>
  <si>
    <t>Ongoing activity Proposed Rs.13.0 2 lakhs towards one day Training on IHIP for 1246 participants @ 0.42 lakh per batch for 31 batches. Total cost is Rs.13.02 for 31 batches</t>
  </si>
  <si>
    <t>DCP Total</t>
  </si>
  <si>
    <t>2 Nd and 3 rd quarter</t>
  </si>
  <si>
    <t>New activity.  Training to SN on NCD including NP-NCD, MASLD, CKD, Diabetic Foot, NPCB&amp;VI, NPPCD, COPD, NPHCE, NPPC and DMHP and Expanded Packages/ Staff Nurses ( 3420 no's) to be trained @ Rs. 64,463 per batch for 114 batches. Total cost is Rs.86.31 lakhs.  Details enclosed in CB 201 NCD SN</t>
  </si>
  <si>
    <t>New activity.  Training to MOs on NCD including NP-NCD, MASLD, CKD, Diabetic Foot, NPCB&amp;VI, NPPCD, COPD, NPHCE, NPPC and DMHP and Expanded Packages/DHQHs /MCHs/ Block PHC/ Medical Officers ( 2100 no's ) to be trained @ Rs. 65,025 per batch for 70 batches. Total cost is Rs.56.02 lakhs.  Details enclosed in CB 201 NCD others MO</t>
  </si>
  <si>
    <t>New activity. Training to Field WHVs on NCD Screening -CBAC /WHVs ( 10969) will be trained Rs.700 per participant. Total cost is Rs.76.86 lakhs.  Details enclosed in CB 201 NCD WHV</t>
  </si>
  <si>
    <t>New activity.  Hands-on Refresher Training for General physicians and Staff nurses. Total cost is Rs.3.89 lakhs.  Details enclosed in CB 201 Chemotherapy</t>
  </si>
  <si>
    <t>New activity.  National Level Training for Surgical Oncologist. Total cost is Rs.12.60 lakhs.  Details enclosed in CB 201 Radiation oncologist</t>
  </si>
  <si>
    <t>Training on Mental Health screening and follow-up</t>
  </si>
  <si>
    <t>Teachers and Students</t>
  </si>
  <si>
    <t>1 st and 2 Nd  Quarter</t>
  </si>
  <si>
    <t>Refresher Training to Palliative Care SN on NPPC/NPHCE</t>
  </si>
  <si>
    <t>New Activity. Trg to Palliative SN (463 no's) will be trained Rs.14621 per participant. Total cost is Rs.5.56 lakhs for 38 batches. .  Details enclosed in CB 201 Palliative</t>
  </si>
  <si>
    <t>New activity. Skill Lab Trg to Palliative Care Staff Nurses 8 batches -15 per Batch = 120 @ Rs.0.78 lakhs per batch. Total cost is Rs.6.26 lakhs.  Details enclosed in CB 201 NPPC SN</t>
  </si>
  <si>
    <t>New activity. Skill Lab Training for ENT Surgeon working in District NPPCD units- Training on Temporal Bone Dissection, Live Surgery observation and Hands on Training on Hearing screening equipment. Total cost is Rs.1 lakhs.  Details enclosed in CB 201 ENT</t>
  </si>
  <si>
    <t xml:space="preserve">Refresher Training to Physiotherapist on NPPC/NPHCE </t>
  </si>
  <si>
    <t>Physiotherapist</t>
  </si>
  <si>
    <t>New activity.  Trg to Physiotherapist (463 no's) will be trained Rs.14621 per participant.  Total cost is Rs.5.56 lakhs.  Details enclosed in CB 201 NPHCE</t>
  </si>
  <si>
    <r>
      <t xml:space="preserve">New activity. </t>
    </r>
    <r>
      <rPr>
        <b/>
        <i/>
        <sz val="11"/>
        <color rgb="FF7030A0"/>
        <rFont val="Aptos Narrow"/>
        <family val="2"/>
      </rPr>
      <t>Revised as per NPCC Discussion</t>
    </r>
    <r>
      <rPr>
        <sz val="11"/>
        <color rgb="FF7030A0"/>
        <rFont val="Aptos Narrow"/>
        <family val="2"/>
      </rPr>
      <t>. State level skill based training on climate sensitive illnesses with focus on Heat Stroke Management for DHO, CHO, MHO and
Epidemiologists)-Total of 138 participants in 3 batches @INR 24,375 per batch.   Total cost is Rs.0.76 lakhs</t>
    </r>
  </si>
  <si>
    <t>Ongoing activity. Sensitization workshops proposed for State Program Officers and District Health Officials including DNOs, Epidemiologists, Specialists, Medical Officers, AYUSH MOs, CHOs, and Community Health Workers across 38 districts and 1 State level. Workshops will be conducted offline in batches of 25 participants during all four quarters. Cost includes venue, food, and stationery.  Rs.61500 per batch.  Total cost is Rs. 23.99 lakhs for 39 batches.</t>
  </si>
  <si>
    <t>New activity. 10 law enforcer's training programs per district, 50 participants per training program, Existing 20 districts, and newly approved 18 districts (10 districts HR approved with G.O and 8 districts without HR &amp; G.O) (Chengalpattu, Chennai, Dindugal, Kallakurichi, Karur, Krishnagiri, Nilgiris, Mayiladuthurai, Ramanathapuram, Ranipet, Sivagangai, Thanjavur, Theni, Tenkasi, Tirupathur, Thiruvarur, Thiruvannamalai, and Virudhunagar). Total 38 districts,  Total cost is Rs.28.50 lakhs for 380 batches.  Details enclosed in CB 201 NTCP RPI</t>
  </si>
  <si>
    <t>New activity. Advocacy workshops about the ill effects of tobacco usage and facilitate the strategies to control and quit the usage of tobacco products, for different target groups preferably in workplaces/ offices to declare as tobacco-free Workplaces/offices. and conducting District Level co-ordination and Monitoring Committee Meetings for every quarter to ensure the coordination and implementation of COTPA, 2003, among the various departments of Govt. of Tamilnadu.
 Total cost is Rs.3.80 lakhs for 76 batches.  Details enclosed in CB 201 NTCP Target group</t>
  </si>
  <si>
    <t>New activity. Training and Capacity Building workshop For Law enforcers such as Police, Education, Corporations, Health Departments, and NTCP staff for 100 persons per meeting
 and to conduct State Level Anti - Tobacco Cell &amp; Monitoring Committee Meetings on a quarterly basis. Total cost is Rs.2.50 lakhs for 10 batches.  Details enclosed in CB 201 NTCP state</t>
  </si>
  <si>
    <t xml:space="preserve">Training to PMOA </t>
  </si>
  <si>
    <t xml:space="preserve">Para-Medical Ophthalmic Assistants </t>
  </si>
  <si>
    <t>New activity. The activity has been included as per NPCC Discussion. Training and Capacity Building for PMOAs at District Level.  Rs.25000 per batch.  Total cost is Rs.2 lakhs for 8 batches</t>
  </si>
  <si>
    <t>NCD Total</t>
  </si>
  <si>
    <t>HSS-Urban Total</t>
  </si>
  <si>
    <t>Orientation Training for Districts on NQAS (2 Days)</t>
  </si>
  <si>
    <t>Medical Officer/Staff Nurses</t>
  </si>
  <si>
    <t>Ongoing activity. 2 days training on NQAS/Kayakalp for all districts @ Rs.2.50 lakhs per batch  - For all districts.  Total cost is Rs.22.50 lakhs</t>
  </si>
  <si>
    <t>Kayakalp training for all cadres in both DMS and DPH candidates @ Rs.2.0 Lakhs/batch for 5 batches in 7 RTIs.  Total cost is Rs.10 lakhs</t>
  </si>
  <si>
    <t>Integrated into NQAS training and dropped in line with the NPCC discussion - MUSQAN Training</t>
  </si>
  <si>
    <t>Ongoing activity. 2 days training on NQAS/Kayakalp for all districts @ Rs.2.5 lakhs per batches - For all districts. 7 batches in RTI and 2 batch at state level. Total cost is Rs.22.50 lakhs for 9 batches</t>
  </si>
  <si>
    <t>Ongoing activity. 3 days training on NQAS Internal assessor cum service provider training / ToT for Internal assessors for all districts @ Rs.3.5 lakhs per batch.  Total cost is Rs.28 lakhs for 8 lakhs.</t>
  </si>
  <si>
    <t>Kayakalp training for all cadres in both DMS and DPH candidates @ Rs.2.0 Lakhs/batch. Total cost is Rs.14 lakhs for 7 batches.</t>
  </si>
  <si>
    <t>Health Systems Strengthening</t>
  </si>
  <si>
    <t>As per the NPCC discussion, the activity has been shifted from NCD to HSS.
Ongoing activity - Emergency Management training inclusive of TAEI skill grading, PREM, Poison Management for doctors, nurses and paramedical staff.  Rs.0.35 lakhs per batch.  Rs.238 lakhs for 680 batches.</t>
  </si>
  <si>
    <t>National Program for Prevention and Control of Snakebite Envenoming (NPSE)</t>
  </si>
  <si>
    <t>District Health Officer</t>
  </si>
  <si>
    <t>New Activity. Proposed for Rs.5.42 lakhs. 30 participants per Batch, 16 Batches, IEC at Rs.1,90,000( Rs. 5000/- per district) Batch cost of Rs. 33860/-.  Total cost is Rs.5.42 lakhs for 16 batches.  Details enclosed in CB 201 NLEP state</t>
  </si>
  <si>
    <t>Ongoing activity.  Refresher training to APM/NHM Coordinator.  Total cost is Rs.4 lakhs for 4 batches.</t>
  </si>
  <si>
    <t>Ongoing activity.  HMIS training on IHIP portal for all health staff from the facilities.Rs.27000 per batch. Total cost is Rs.12.15 lakhs for 45 batches</t>
  </si>
  <si>
    <t>MCCD Training</t>
  </si>
  <si>
    <t>New activity.  MCCD training to Medical Officers of the Health facilities.  Total cost is Rs.10.80 lakhs for 90 lakhs.  Details enclosed in CB 201 E mortality</t>
  </si>
  <si>
    <t>HSS Rural Total</t>
  </si>
  <si>
    <t>Ongoing activity: 
Proposed  Rs .254.4 Lakhs towards ASHA incentive @ Rs.300 for ensuring 5 Antenatal visits up to delivery and Rs.300 for facilitates Institutional deliveries for 42400 mothers.(2650 ASHAs * 16 Mothers per ASHA)</t>
  </si>
  <si>
    <t>Ongoing activity: 
Proposed Rs.84.8 Lakhs towards ASHA incentive for Mobilisation of High Risk AN Mother and achieving Healthy outcome of Mother and Child at the 45th day of delivery @ Rs 800/ mother for 10600 mothers ( 4 mothers  / ASHA for 2650 ASHA).</t>
  </si>
  <si>
    <t>Ongoing activity: 
Proposed Rs.26.5 Lakhs towards ASHA incentive for Mobilisation of Newly identified High Risk Postnatal mother and achieving Healthy outcome of Mother and Child at the 45th day of delivery Rs 250/ mother for 10600  mothers ( 4 mother  / ASHA for 2650 ASHA )</t>
  </si>
  <si>
    <t>Ongoing activity: 
Proposed Rs.106.00 lakhs towards ASHA incentive for providing of Home based new born care for new borns and post natal mothers @Rs.250 per newborn and mother for Six visits in case of institutional delivery and Seven visits in case of home deliveries , Days 1,3,7,14,21,28,&amp; 42 (16 newborns and mothers per ASHA for 2650 ASHAs).</t>
  </si>
  <si>
    <t>Ongoing activity: 
Proposed Rs.79.5 lakhs towards ASHA incentive for providing of Home Based Young born care for 31,800 children @ 250 per 5 visits, Months-3,6,9,12,15 (12 children per ASHA for 2650 ASHAs)</t>
  </si>
  <si>
    <r>
      <t xml:space="preserve">Ongoing activity: 
</t>
    </r>
    <r>
      <rPr>
        <b/>
        <i/>
        <sz val="11"/>
        <color rgb="FF7030A0"/>
        <rFont val="Aptos Narrow"/>
        <family val="2"/>
      </rPr>
      <t xml:space="preserve">Revised as per NPCC Discussion
</t>
    </r>
    <r>
      <rPr>
        <sz val="11"/>
        <color rgb="FF7030A0"/>
        <rFont val="Aptos Narrow"/>
        <family val="2"/>
      </rPr>
      <t>Restricted and proposed to Rs.89.44 lakhs towards ASHA incentive @ i) Rs.100/child for full immunization up to 1 yr. ii). Rs.75/child for Complete immunization up to 2 yrs. iii). Rs.50/Child for DPT booster at 5-6 years ( 15 Children/ ASHA ).</t>
    </r>
  </si>
  <si>
    <t xml:space="preserve">Social Mobilization for Immunization </t>
  </si>
  <si>
    <r>
      <t xml:space="preserve">Ongoing Activity.
</t>
    </r>
    <r>
      <rPr>
        <b/>
        <i/>
        <sz val="11"/>
        <color rgb="FF7030A0"/>
        <rFont val="Aptos Narrow"/>
        <family val="2"/>
      </rPr>
      <t>Included as per NPCC Discussion.</t>
    </r>
    <r>
      <rPr>
        <sz val="11"/>
        <color rgb="FF7030A0"/>
        <rFont val="Aptos Narrow"/>
        <family val="2"/>
      </rPr>
      <t xml:space="preserve">
Proposed for ASHA Incentive for Social Mobilization for Immunization @ Rs.200 per month per ASHA for 2650 ASHAs for 12 months. Rs.63.60 Lakhs</t>
    </r>
  </si>
  <si>
    <r>
      <t xml:space="preserve">New activity: 
Proposal for Rs.7.95 lakhs towards Pulse Polio Campaign has been included in the Pulse Polio Operational Cost, hence </t>
    </r>
    <r>
      <rPr>
        <b/>
        <i/>
        <sz val="11"/>
        <color rgb="FF7030A0"/>
        <rFont val="Aptos Narrow"/>
        <family val="2"/>
      </rPr>
      <t xml:space="preserve">dropped as per the NPCC Discussion. </t>
    </r>
  </si>
  <si>
    <r>
      <t xml:space="preserve">Ongoing activity: 
</t>
    </r>
    <r>
      <rPr>
        <b/>
        <i/>
        <sz val="11"/>
        <color rgb="FF7030A0"/>
        <rFont val="Aptos Narrow"/>
        <family val="2"/>
      </rPr>
      <t>Revised as per NPCC Discussion.</t>
    </r>
    <r>
      <rPr>
        <sz val="11"/>
        <color rgb="FF7030A0"/>
        <rFont val="Aptos Narrow"/>
        <family val="2"/>
      </rPr>
      <t xml:space="preserve">
Proposal restricted to Rs.55.65 lakhs towards ASHA incentive  for accompanying the beneficiaries for PPIUCD insertion  Rs.150/ per insertion (14 insertions/ ASHAs for 2650 ASHAs).</t>
    </r>
  </si>
  <si>
    <r>
      <t xml:space="preserve">Ongoing activity: 
</t>
    </r>
    <r>
      <rPr>
        <b/>
        <i/>
        <sz val="11"/>
        <color rgb="FF7030A0"/>
        <rFont val="Aptos Narrow"/>
        <family val="2"/>
      </rPr>
      <t>Revised as per NPCC Discussion.</t>
    </r>
    <r>
      <rPr>
        <sz val="11"/>
        <color rgb="FF7030A0"/>
        <rFont val="Aptos Narrow"/>
        <family val="2"/>
      </rPr>
      <t xml:space="preserve">
Proposal has been restricted Rs.63.60 lakhs, for 63,600 ANTARA doses @Rs.100/Doses (Target 24 ANTARA Doses/ ASHA for 2650 ASHAs) towards ASHA incentive  for counselling &amp; escorting the beneficiaries for ANTARA Injection.</t>
    </r>
  </si>
  <si>
    <t>Incentives for mobilization of patients for CAC</t>
  </si>
  <si>
    <r>
      <t xml:space="preserve">Ongoing activity: 
</t>
    </r>
    <r>
      <rPr>
        <b/>
        <i/>
        <sz val="11"/>
        <color rgb="FF7030A0"/>
        <rFont val="Aptos Narrow"/>
        <family val="2"/>
      </rPr>
      <t xml:space="preserve">Included as per NPCC Discussion. </t>
    </r>
    <r>
      <rPr>
        <sz val="11"/>
        <color rgb="FF7030A0"/>
        <rFont val="Aptos Narrow"/>
        <family val="2"/>
      </rPr>
      <t xml:space="preserve">
Proposed Rs.15.9 lakhs towards transportation incentive for abortion by Surgical (Rs.200/Case) &amp; Medical (Rs.400/Case) methods of Abortion at Public health facility
</t>
    </r>
  </si>
  <si>
    <t>Anaemia Mukth Bharath- Ensuring Weekly Iron and Folic Acid Supplementation to the Non-Pregnant Women in the Reproductive Age group</t>
  </si>
  <si>
    <t>Ongoing activity: 
Proposed Rs.15.9 lakhs towards ASHA incentive for Mobilization of Women in Reproductive Age and Non-lactating Women 20-49 years under Anaemia Mukth Bharath and supplementation of IFA tablets (@ Rs.100 per month per ASHA for 2650 ASHAs)</t>
  </si>
  <si>
    <t>Anaemia Mukth Bharat - Mobilizing the all Children in the age group and Ensuring Weekly Iron and Folic Acid Supplementation</t>
  </si>
  <si>
    <t>Ongoing activity: 
Proposed Rs.31.8 lakhs towards ASHA incentive for  Mobilization of 6-59 months children under Anaemia Mukth Bharat and supplementation of IFA syrup (@ Rs.100 / Month/ ASHA for 2650 ASHAs).</t>
  </si>
  <si>
    <t>Ongoing activity: 
Proposed Rs.7.95 lakhs towards ASHA incentive under National Iodine Deficiency Disorder Control Programme (NIDDCP)for salt testing at least 50 Salt Samples per month (@ Rs.25/month/ ASHA).</t>
  </si>
  <si>
    <r>
      <t xml:space="preserve">Ongoing Activity:
</t>
    </r>
    <r>
      <rPr>
        <b/>
        <i/>
        <sz val="11"/>
        <color rgb="FF7030A0"/>
        <rFont val="Aptos Narrow"/>
        <family val="2"/>
      </rPr>
      <t xml:space="preserve">Revised as per NPCC Discussion. </t>
    </r>
    <r>
      <rPr>
        <sz val="11"/>
        <color rgb="FF7030A0"/>
        <rFont val="Aptos Narrow"/>
        <family val="2"/>
      </rPr>
      <t xml:space="preserve"> 
Proposed Rs.47.86 Lakhs towards ASHA incentive for Blood side preparation( Rs.15per Blood side preparation for 120 Target for 2650 ASHAs) &amp; Case detection &amp; follow-up of Positive cases (Rs.200/case @Target of 80 Cases)</t>
    </r>
  </si>
  <si>
    <r>
      <t xml:space="preserve">Ongoing Activity:
</t>
    </r>
    <r>
      <rPr>
        <b/>
        <i/>
        <sz val="11"/>
        <color rgb="FF7030A0"/>
        <rFont val="Aptos Narrow"/>
        <family val="2"/>
      </rPr>
      <t xml:space="preserve">Revised as per NPCC Discussion. </t>
    </r>
    <r>
      <rPr>
        <sz val="11"/>
        <color rgb="FF7030A0"/>
        <rFont val="Aptos Narrow"/>
        <family val="2"/>
      </rPr>
      <t xml:space="preserve"> 
Rs.27.83 lakhs towards ASHA incentive for Leprosy case Detection Campaign is included in DCP 69 </t>
    </r>
  </si>
  <si>
    <t>Ongoing activity. Incentive for ASHA/AWW/Volunteer/etc for detection of Leprosy. Rs.250 per case for 500 cases.  Total cost is Rs.1.25 lakhs</t>
  </si>
  <si>
    <t>Ongoing activity. ASHA Incentive for Treatment completion of PB cases @ Rs. 400 for 500 cases.  Total cost is Rs.2 lakhs</t>
  </si>
  <si>
    <t>Ongoing activity.  ASHA Incentive for Treatment completion of MB cases @ Rs.600 for 500 cases.  Total cost is Rs.3 lakhs</t>
  </si>
  <si>
    <t>National Viral Hepatitis Programme</t>
  </si>
  <si>
    <t>ASHA Incentives for follow-up of Hepatitis B &amp; C</t>
  </si>
  <si>
    <r>
      <rPr>
        <b/>
        <i/>
        <sz val="11"/>
        <color rgb="FF7030A0"/>
        <rFont val="Aptos Narrow"/>
        <family val="2"/>
      </rPr>
      <t xml:space="preserve">As per NPCC Discussion the following activity is included: </t>
    </r>
    <r>
      <rPr>
        <sz val="11"/>
        <color rgb="FF7030A0"/>
        <rFont val="Aptos Narrow"/>
        <family val="2"/>
      </rPr>
      <t xml:space="preserve">
Proposed Rs.6.8 Lakhs as ASHA incentives for ensuring that Hep B Positive pregnant women are delivered at the designated treatment centres where Vaccines and Immunoglobulins are available for Newborns, linkage of pregnant mother to the designated Tx centres for viral load testing and ensuring treatment completion and Hep. C and SVR 12. </t>
    </r>
  </si>
  <si>
    <r>
      <t xml:space="preserve">Ongoing activity: 
</t>
    </r>
    <r>
      <rPr>
        <b/>
        <i/>
        <sz val="11"/>
        <color rgb="FF7030A0"/>
        <rFont val="Aptos Narrow"/>
        <family val="2"/>
      </rPr>
      <t>Revised as per NPCC Discussion.</t>
    </r>
    <r>
      <rPr>
        <sz val="11"/>
        <color rgb="FF7030A0"/>
        <rFont val="Aptos Narrow"/>
        <family val="2"/>
      </rPr>
      <t xml:space="preserve">  Proposed Rs.636 lakhs towards ASHA incentive for Routine Recurrent Activities as per GoI guidelines (@ Rs.2000 per month per ASHA)  for 2650 ASHAs.</t>
    </r>
  </si>
  <si>
    <t>Ongoing activity: 
`Proposed Rs.318.00 lakhs towards ASHA incentive for delivery of expanded service packages under CPHC component @ Rs.1000/Month per ASHA for 2650 ASHAs.</t>
  </si>
  <si>
    <t>Ongoing activity:
Proposed Rs.66.25 lakhs towards ASHA Incentive for 2650 ASHAs for Creation of ABHA ID @250 Families per ASHA.  Based on NPCC discussion this activity dropped.</t>
  </si>
  <si>
    <t>Mobility Support and Field Visits (including SRM)
  (At State, District and Block level)</t>
  </si>
  <si>
    <t>Operational Costs (Expenses on account of consumables, office expenses, operating expenses, contingency, admin expenses, miscellaneous)
 (At State, District and Block level)</t>
  </si>
  <si>
    <t>IT Equipment for PMUs
  (At State, District, and Block Level)</t>
  </si>
  <si>
    <t>Budget Proposed in Lakhs</t>
  </si>
  <si>
    <t>Total Amount Recommended by NPCC
 2026-27</t>
  </si>
  <si>
    <t>Mobility support to CPMU- Corporation level</t>
  </si>
  <si>
    <t>-</t>
  </si>
  <si>
    <t>Ongoing activity: Mobility and communication support for RKSK district coordinators/consultants at Rs.9,600 per district for 9 districts, calculated at Rs.100 per visit, 8 visits per month, for 12 months.  Total cost is Rs.0.86 lakhs</t>
  </si>
  <si>
    <t>Ongoing activity: Meetings expenses including Death Panel (1 meeting at Rs.27,000), FP Sub-committee (6 meetings at Rs.12,000 each), Claim Clearance (1 meeting at Rs.24,000), Court Cases (1 meeting at Rs.36,000), and quarterly DQAC &amp; DISC meetings for 38 districts at Rs.9,000 per annum.  total cost is Rs.5.01 lakhs</t>
  </si>
  <si>
    <t>Restricted as per NPCC Discussions to Rs.138 Lakhs.
Ongoing activity: Mobility support for supervision of district and block-level officers (DD, AD, SA, DTTMO, Epidemiologists, DMCHO, DHO).</t>
  </si>
  <si>
    <t>Ongoing activity:   Total cost is Rs.5.40 lakhs. Mobility support for supervision of state-level officers, including DPH, GOI Immunization Officer, and JD (Immunization).</t>
  </si>
  <si>
    <t>Ongoing activity:   Total cost is Rs.5.52 lakhs. Provision of consumables and internet access for computers at RIMs.</t>
  </si>
  <si>
    <t>Ongoing activity: Meeting expenses for 403 blocks (1612 meetings) , Rs.750 per meeting for 4 meetings annually.  Total cost is Rs.12.09 lakhs</t>
  </si>
  <si>
    <t>Ongoing activity: Meeting expenses for 13,831 staff at block level (VHN, UHN, SHN, CHN), Rs.100 per person for 4 meetings annually. Total cost is Rs.55.32 lakhs</t>
  </si>
  <si>
    <t>Ongoing activity: State-level review meeting expenses for Immunization Reviews.  Total cost is Rs.4.10 lakhs</t>
  </si>
  <si>
    <t>Procurement of spare parts for maintenance of Cold chain equipment</t>
  </si>
  <si>
    <r>
      <t xml:space="preserve">New activity. </t>
    </r>
    <r>
      <rPr>
        <b/>
        <i/>
        <sz val="11"/>
        <color rgb="FF7030A0"/>
        <rFont val="Aptos Narrow"/>
        <family val="2"/>
      </rPr>
      <t xml:space="preserve">As per NPCC Discussions, </t>
    </r>
    <r>
      <rPr>
        <sz val="11"/>
        <color rgb="FF7030A0"/>
        <rFont val="Aptos Narrow"/>
        <family val="2"/>
      </rPr>
      <t>Procurement of spare parts for maintenance of Cold chain equipment @ Rs.1.116 lakhs per unit.  Total cost is Rs.62.50 lakhs.
A. District (HUD) - 46 x Rs.1 lakhs = Rs.46 lakhs
b. RVS - 9 x Rs.1.50 lakhs = 13.50 lakhs
c. SVS - 1 x 3 lakhs = Rs. 3 lakhs</t>
    </r>
  </si>
  <si>
    <r>
      <rPr>
        <b/>
        <i/>
        <sz val="11"/>
        <color rgb="FF7030A0"/>
        <rFont val="Aptos Narrow"/>
        <family val="2"/>
      </rPr>
      <t>As per NPCC Discussions,</t>
    </r>
    <r>
      <rPr>
        <sz val="11"/>
        <color rgb="FF7030A0"/>
        <rFont val="Aptos Narrow"/>
        <family val="2"/>
      </rPr>
      <t xml:space="preserve"> the proposed activity for  Annual maintenance charges for walk-in coolers at RVS and SVS is dropped. </t>
    </r>
  </si>
  <si>
    <r>
      <rPr>
        <b/>
        <i/>
        <sz val="11"/>
        <color rgb="FF7030A0"/>
        <rFont val="Aptos Narrow"/>
        <family val="2"/>
      </rPr>
      <t>As per NPCC Discussions,</t>
    </r>
    <r>
      <rPr>
        <sz val="11"/>
        <color rgb="FF7030A0"/>
        <rFont val="Aptos Narrow"/>
        <family val="2"/>
      </rPr>
      <t xml:space="preserve"> the proposed activity for  Award to district officials recognizing best performance in Family Planning indicators is dropped.</t>
    </r>
  </si>
  <si>
    <t>Ongoing activity. Mobility support at state level.  Total cost is Rs.4.80 lakhs</t>
  </si>
  <si>
    <t>Ongoing activity.  Mobility support at district level.  Rs.2.00 lakhs per district. Total cost is Rs.76 lakhs.  Details enclosed in Annex DCP 67 NLEP MOBILITY</t>
  </si>
  <si>
    <t>Ongoing activity: Total cost is Rs.6 lakhs. Travel expenses for regular and contractual staff at state level under the NLEP scheme.</t>
  </si>
  <si>
    <t>Ongoing activity: Total cost is Rs.1.90 lakhs.  State and district-level meetings to review NLEP implementation.</t>
  </si>
  <si>
    <t>Ongoing activity, to meet out monthly expenses, telephone charges, courier charges, wages etc for NLEP Cell at State Level.   Total cost is Rs.1.50 lakhs</t>
  </si>
  <si>
    <t>Ongoing activity.  Office operation &amp; Maintenance - District Cell under NLEP.  Total cost is Rs.13.30 lakhs</t>
  </si>
  <si>
    <t>New Activity.  Rs.10000 for mobility charges for state and district level officials.  Total cost is Rs.5.60 lakhs for 56 units.</t>
  </si>
  <si>
    <t>Epidemic preparedness for Dengue.</t>
  </si>
  <si>
    <r>
      <t xml:space="preserve">Ongoing activity.  </t>
    </r>
    <r>
      <rPr>
        <b/>
        <i/>
        <sz val="11"/>
        <color rgb="FF7030A0"/>
        <rFont val="Aptos Narrow"/>
        <family val="2"/>
      </rPr>
      <t>As per NPCC Discussion</t>
    </r>
    <r>
      <rPr>
        <sz val="11"/>
        <color rgb="FF7030A0"/>
        <rFont val="Aptos Narrow"/>
        <family val="2"/>
      </rPr>
      <t>, activity shifted from NDCP 67. Proposed Rs. 5 lakhs for epidemic preparedness for Dengue.</t>
    </r>
  </si>
  <si>
    <t>Ongoing activity.  POL charges for existing vehicle.  Total cost is Rs.26.50 lakhs</t>
  </si>
  <si>
    <t>Operational cost for State Lab under NVHCP</t>
  </si>
  <si>
    <r>
      <rPr>
        <b/>
        <i/>
        <sz val="11"/>
        <color rgb="FF7030A0"/>
        <rFont val="Aptos Narrow"/>
        <family val="2"/>
      </rPr>
      <t>Activity has been shifted from NDCP. 81 as per NPCC Discussion.</t>
    </r>
    <r>
      <rPr>
        <sz val="11"/>
        <color rgb="FF7030A0"/>
        <rFont val="Aptos Narrow"/>
        <family val="2"/>
      </rPr>
      <t xml:space="preserve">
Ongoing Activity. 
Operational Cost for State Laboratories – 
Funds amounting to Rs.2.00 Lakhs are proposed for operational costs at 2 State Laboratories at Rs.1 Lakh per centre.</t>
    </r>
  </si>
  <si>
    <t>Establishment of Treatment Centres for NVHCP</t>
  </si>
  <si>
    <r>
      <rPr>
        <b/>
        <i/>
        <sz val="11"/>
        <color rgb="FF7030A0"/>
        <rFont val="Aptos Narrow"/>
        <family val="2"/>
      </rPr>
      <t xml:space="preserve">Activity has been shifted from NDCP. 83 &amp; revised as per NPCC Discussion. </t>
    </r>
    <r>
      <rPr>
        <sz val="11"/>
        <color rgb="FF7030A0"/>
        <rFont val="Aptos Narrow"/>
        <family val="2"/>
      </rPr>
      <t xml:space="preserve">
New activity.  Creation of  three new Treatment Centres with high case load of Hepatitis B &amp; C.
Proposed for Rs.30,000 for Opex cost per annum per centre.     Total cost is Rs.0.90 lakhs    
 Details enclosed in HSS 194 NVHCP TC</t>
    </r>
  </si>
  <si>
    <t>2 MTC - Operational cost and contingencies/ office expenses</t>
  </si>
  <si>
    <r>
      <rPr>
        <b/>
        <i/>
        <sz val="11"/>
        <color rgb="FF7030A0"/>
        <rFont val="Aptos Narrow"/>
        <family val="2"/>
      </rPr>
      <t>Activity has been shifted from NDCP. 83 as per NPCC Discussion.</t>
    </r>
    <r>
      <rPr>
        <sz val="11"/>
        <color rgb="FF7030A0"/>
        <rFont val="Aptos Narrow"/>
        <family val="2"/>
      </rPr>
      <t xml:space="preserve"> Ongoing activity - Proposed Rs.1.5 lakhs towards Meeting costs/ Office expenses/ contingencies for 2 MTC @ 0.75 lakh per MTC</t>
    </r>
  </si>
  <si>
    <t>40 TC - Operational cost and contingencies/ office expenses</t>
  </si>
  <si>
    <r>
      <rPr>
        <b/>
        <i/>
        <sz val="11"/>
        <color rgb="FF7030A0"/>
        <rFont val="Aptos Narrow"/>
        <family val="2"/>
      </rPr>
      <t xml:space="preserve">Activity has been shifted from NDCP. 83 as per NPCC Discussion. </t>
    </r>
    <r>
      <rPr>
        <sz val="11"/>
        <color rgb="FF7030A0"/>
        <rFont val="Aptos Narrow"/>
        <family val="2"/>
      </rPr>
      <t>Ongoing activity - Operational Costs for Treatment Centres and Mobile Units –  Funds amounting to Rs.12.00 Lakhs are proposed for operational costs of 40 Treatment Centres at Rs.0.30 Lakhs per centre.</t>
    </r>
  </si>
  <si>
    <t xml:space="preserve">Operational Expenses for District Viral Hepatitis Management Unit </t>
  </si>
  <si>
    <r>
      <rPr>
        <b/>
        <i/>
        <sz val="11"/>
        <color rgb="FF7030A0"/>
        <rFont val="Aptos Narrow"/>
        <family val="2"/>
      </rPr>
      <t>As per NPCC Discussion</t>
    </r>
    <r>
      <rPr>
        <sz val="11"/>
        <color rgb="FF7030A0"/>
        <rFont val="Aptos Narrow"/>
        <family val="2"/>
      </rPr>
      <t xml:space="preserve">, proposed for Rs.5.7 Lakhs towards Operational expenses for DVHMUs at Rs.15,000 per unit for 38 Units. </t>
    </r>
  </si>
  <si>
    <t xml:space="preserve">Operational Expenses for State  Viral Hepatitis Management Unit </t>
  </si>
  <si>
    <r>
      <rPr>
        <b/>
        <i/>
        <sz val="11"/>
        <color rgb="FF7030A0"/>
        <rFont val="Aptos Narrow"/>
        <family val="2"/>
      </rPr>
      <t>As per NPCC Discussion</t>
    </r>
    <r>
      <rPr>
        <sz val="11"/>
        <color rgb="FF7030A0"/>
        <rFont val="Aptos Narrow"/>
        <family val="2"/>
      </rPr>
      <t>, proposed for Rs.1 Lakh towards Operational expenses for SVHMU</t>
    </r>
  </si>
  <si>
    <t>Ongoing activity.  Total cost is Rs.20 lakhs Management of Blindness Control Society at both state and district level.</t>
  </si>
  <si>
    <t>Ongoing activity. PHC level: Mobility, Miscellaneous &amp; Contingencies. Rs.2500 per PHC for 1443 PHCs.  Total cost is Rs.43.29 lakhs</t>
  </si>
  <si>
    <t>Ongoing activity. Mobility support for NCD District Programme Officers across the State @ Rs.4.8 lakhs per district.  Total cost is Rs.182.40 lakhs</t>
  </si>
  <si>
    <t>Ongoing activity.  District level contingency for NPPCF District cell in Dharmapuri at a total Rs.22.80 Lakhs</t>
  </si>
  <si>
    <t>Ongoing activity. Travel costs under NPPCF for the District Consultant.  Total cost is Rs.0.60 lakhs</t>
  </si>
  <si>
    <t>Ongoing activity: Payment of concurrent audit fees to auditors @ Rs.5 lakhs per district.  Total cost is Rs.190 lakhs</t>
  </si>
  <si>
    <t>Ongoing Activity. Mobility support of Rs.100 per day, totaling Rs.2,500 per month (for 25 working days), is proposed for IT and LIMS Coordinators.  Total cost is Rs,25.50 lakhs for 85 IT/LIMS coordinators</t>
  </si>
  <si>
    <t>State workshop and Conference at State and District level.  Total cost is Rs. 2000 lakhs</t>
  </si>
  <si>
    <t>BMPU - 8500 per Month / DPMU of DHO - 12000/ DPMU of JDHS - 8500 per month.  Total cost is Rs.499.74 lakhs</t>
  </si>
  <si>
    <t>Contingency - BPMU - Block / DPMU - District DHOs and JDHS</t>
  </si>
  <si>
    <t>BPMU - 11500 per month / DMPU of DHO - 13000 per month / DPMU of JDHS - 11500 per month.  Total cost is Rs.658.26 lakhs</t>
  </si>
  <si>
    <t>New activity.  Mobility support to State Nodal Officer Mental Health @ Rs.40,000 per month.  Total cost is Rs.4.80 lakhs</t>
  </si>
  <si>
    <t>Ongoing activity. Proposed - Rs.20 lakhs towards Monitoring and Evaluation by Directorate of Public Health State Officials.</t>
  </si>
  <si>
    <t xml:space="preserve">As per NPCC discussion the proposed Mobility Support for ASHAs for Rs.159 Lakhs has been dropped. </t>
  </si>
  <si>
    <t xml:space="preserve">Budget Proposed in Lakhs </t>
  </si>
  <si>
    <t>Total Amount Recommended by NPCC
 for FY 2026-27</t>
  </si>
  <si>
    <t>Sub total</t>
  </si>
  <si>
    <t>Printing of IEC Materials for Schools</t>
  </si>
  <si>
    <t>Printing of School Health and Wellness Modules:</t>
  </si>
  <si>
    <t>Printing of IEC Banners and Materials for National Deworming Day</t>
  </si>
  <si>
    <r>
      <rPr>
        <b/>
        <i/>
        <sz val="11"/>
        <color rgb="FF7030A0"/>
        <rFont val="Aptos Narrow"/>
        <family val="2"/>
      </rPr>
      <t>Revised as per NPCC Discussion</t>
    </r>
    <r>
      <rPr>
        <sz val="11"/>
        <color rgb="FF7030A0"/>
        <rFont val="Aptos Narrow"/>
        <family val="2"/>
      </rPr>
      <t>. Proposed for IEC activities for conducting two rounds of National Deworming Day at Rs. 44.84 lakhs.</t>
    </r>
  </si>
  <si>
    <t>Printing of LaQshya Case Sheets and Registers</t>
  </si>
  <si>
    <r>
      <rPr>
        <b/>
        <i/>
        <sz val="11"/>
        <color rgb="FF7030A0"/>
        <rFont val="Aptos Narrow"/>
        <family val="2"/>
      </rPr>
      <t>Revised as per NPCC Discussion</t>
    </r>
    <r>
      <rPr>
        <sz val="11"/>
        <color rgb="FF7030A0"/>
        <rFont val="Aptos Narrow"/>
        <family val="2"/>
      </rPr>
      <t xml:space="preserve">
a. Proposed for printing 14,08,486 LaQshya case sheets at Rs. 10.25 per case sheet, totaling Rs. 144.36 lakhs
b. Proposed for printing 22,435 registers at Rs. 250 per register, totaling Rs. 56.08 lakhs.</t>
    </r>
  </si>
  <si>
    <t>Printing of AN Booklets and AN Yoga Booklets:</t>
  </si>
  <si>
    <t>As per NPCC Discussion the proposal for printing AN Booklets for Rs.240.23 Lakhs has been dropped</t>
  </si>
  <si>
    <t>World Population Day’ celebration for  State and District level activities</t>
  </si>
  <si>
    <r>
      <rPr>
        <b/>
        <i/>
        <sz val="11"/>
        <color rgb="FF7030A0"/>
        <rFont val="Aptos Narrow"/>
        <family val="2"/>
      </rPr>
      <t>As per NPCC Discussion - Activity shifted from RCH.49</t>
    </r>
    <r>
      <rPr>
        <sz val="11"/>
        <color rgb="FF7030A0"/>
        <rFont val="Aptos Narrow"/>
        <family val="2"/>
      </rPr>
      <t xml:space="preserve">
Ongoing activity.
Rs.15.50 Lakhs 
A.State Level -Rs 2 Lakhs 
B.District Level -Rs. 13.49 (Rs.29347  for 46 Health Unit Districts)
</t>
    </r>
  </si>
  <si>
    <t xml:space="preserve">Vasectomy Fortnight celebration at District level activities </t>
  </si>
  <si>
    <r>
      <rPr>
        <b/>
        <i/>
        <sz val="11"/>
        <color rgb="FF7030A0"/>
        <rFont val="Aptos Narrow"/>
        <family val="2"/>
      </rPr>
      <t>As per NPCC Discussion - Activity shifted from RCH.49</t>
    </r>
    <r>
      <rPr>
        <sz val="11"/>
        <color rgb="FF7030A0"/>
        <rFont val="Aptos Narrow"/>
        <family val="2"/>
      </rPr>
      <t xml:space="preserve">
Ongoing activity. Rs.15.50 Lakhs 
For 38 Districts @ Rs.40789 / District</t>
    </r>
  </si>
  <si>
    <t>Printing and IEC for Family Welfare including CAC Services:</t>
  </si>
  <si>
    <r>
      <rPr>
        <b/>
        <i/>
        <sz val="11"/>
        <color rgb="FF7030A0"/>
        <rFont val="Aptos Narrow"/>
        <family val="2"/>
      </rPr>
      <t>Revised as per NPCC Discussion</t>
    </r>
    <r>
      <rPr>
        <sz val="11"/>
        <color rgb="FF7030A0"/>
        <rFont val="Aptos Narrow"/>
        <family val="2"/>
      </rPr>
      <t xml:space="preserve">
Proposed for 
Rs.37.65 lakh for printing of forms, checklists and registers
Rs.31.92 lakh - Awareness on teenage pregnancy among college students in five high teenage pregnancy rate districts
Rs.5.9 Lakhs for approval for Medical Termination of Pregnancy Act Forms/Formats Printing.
Health IEC Expo @ Rs.3 Lakh approved. 
In line with the NPCC Discussions Rs. 113.85 lakh activity dropped under printing</t>
    </r>
  </si>
  <si>
    <t>IEC activities for Malaria along with activities for anti malaria month celebration</t>
  </si>
  <si>
    <t xml:space="preserve">IEC for Vector Borne Diseases incl. Dengue &amp; Chikungunya. </t>
  </si>
  <si>
    <r>
      <rPr>
        <b/>
        <i/>
        <sz val="11"/>
        <color rgb="FF7030A0"/>
        <rFont val="Aptos Narrow"/>
        <family val="2"/>
      </rPr>
      <t xml:space="preserve">In line with the NPCC Discussions </t>
    </r>
    <r>
      <rPr>
        <sz val="11"/>
        <color rgb="FF7030A0"/>
        <rFont val="Aptos Narrow"/>
        <family val="2"/>
      </rPr>
      <t xml:space="preserve">
a. Proposed for Rs. 8.4 lakhs for IEC activities at Rs. 20,000 per treatment centre for 42 centres.
b. Proposal for Rs. 2.1 lakhs for printing treatment cards at Rs. 5,000 per treatment centre for 42 centres has been dropped.</t>
    </r>
  </si>
  <si>
    <t>ACSM for NTEP</t>
  </si>
  <si>
    <r>
      <rPr>
        <b/>
        <i/>
        <sz val="11"/>
        <color rgb="FF7030A0"/>
        <rFont val="Aptos Narrow"/>
        <family val="2"/>
      </rPr>
      <t>Included as per the discussion in NPCC</t>
    </r>
    <r>
      <rPr>
        <sz val="11"/>
        <color rgb="FF7030A0"/>
        <rFont val="Aptos Narrow"/>
        <family val="2"/>
      </rPr>
      <t xml:space="preserve">. Proposed Rs.90 Lakhs for ACSM Activities across the state. </t>
    </r>
  </si>
  <si>
    <t>Proposed IEC activities for World Oral Health Day across Tamil Nadu, covering State-level IEC at Rs. 2.5 lakhs and facility-level IEC at Rs. 2,500 per SDH/CHC for 500 units, totaling Rs. 15 lakhs.</t>
  </si>
  <si>
    <r>
      <t>New activity.</t>
    </r>
    <r>
      <rPr>
        <b/>
        <i/>
        <sz val="11"/>
        <color rgb="FF7030A0"/>
        <rFont val="Aptos Narrow"/>
        <family val="2"/>
      </rPr>
      <t xml:space="preserve"> As per NPCC discussion the proposal has been revised - </t>
    </r>
    <r>
      <rPr>
        <sz val="11"/>
        <color rgb="FF7030A0"/>
        <rFont val="Aptos Narrow"/>
        <family val="2"/>
      </rPr>
      <t>Awareness activities for Health Observance Days (World Mental Health Day, World Schizophrenia Day, World Suicide Prevention Day) through radio jingles, advertisements, posters at Block PHCs, HSCs, Additional PHCs, and observance programs in Medical Colleges and District Hospitals.
Total proposed cost: Rs. 59.36 lakhs.</t>
    </r>
  </si>
  <si>
    <t xml:space="preserve">IEC for Telemanas </t>
  </si>
  <si>
    <r>
      <rPr>
        <b/>
        <i/>
        <sz val="11"/>
        <color rgb="FF7030A0"/>
        <rFont val="Aptos Narrow"/>
        <family val="2"/>
      </rPr>
      <t>As per NPCC discussion the proposal has been revised</t>
    </r>
    <r>
      <rPr>
        <sz val="11"/>
        <color rgb="FF7030A0"/>
        <rFont val="Aptos Narrow"/>
        <family val="2"/>
      </rPr>
      <t xml:space="preserve"> for Rs.32.67 Lakhs for Telemanas IEC in all GH and Block PHCs across the state) to improve awareness of the Telemanas helpline across the state.</t>
    </r>
  </si>
  <si>
    <t>Funds are required for printing IEC materials to enhance awareness, promote behaviour change, and improve community participation in programme activities. Accordingly, a provision of Rs. 0.50 lakh per district for 38 districts, amounting to a total of Rs. 19.00 lakh, is proposed to support district-specific IEC printing and effective community outreach.</t>
  </si>
  <si>
    <t>Implementation of ToEFI guideline- Coverage of Public School and Private School &amp; ToEFI Certificate Printing</t>
  </si>
  <si>
    <t>Tamil Nadu has nearly 56,000 schools, colleges, and educational institutions (EIs). The ToEFI certificate is valid for one year and must be issued annually to all EIs to meet targets at a total cost of Rs.11.20 Lakhs.</t>
  </si>
  <si>
    <t xml:space="preserve">Public education on tobacco harm includes health melas, billboards, posters, street plays, rallies, IEC on wheels, World No Tobacco Day celebrations, Tobacco-Free Youth Campaigns, and IEC material displays at fairs and festivals to promote a tobacco-free community, for a total cost of Rs.38.00 Lakhs. </t>
  </si>
  <si>
    <t>IEC activities also support NCD programs at State level to strengthen awareness and community engagement at a total cost of Rs.10 Lakhs</t>
  </si>
  <si>
    <t xml:space="preserve">IEC activities also support NCD programs at District Cell levels to strengthen awareness and community engagement at a total cost of Rs.47.50 Lakhs </t>
  </si>
  <si>
    <t>As per NPCC Discussion the proposed activity for Uniform for WHVs has been shifted to HSS.159.</t>
  </si>
  <si>
    <t xml:space="preserve">As per NPCC Discussion, the activity proposed for Cancer IEC Posters for Rs.23.72 Lakhs has been dropped. </t>
  </si>
  <si>
    <t>Proposed budget for Health Education and Publicity activities for the NPPCF program at State and District levels to enhance awareness and community engagement at a total cost of Rs.3 Lakhs</t>
  </si>
  <si>
    <t>IEC for NPCB Activities</t>
  </si>
  <si>
    <r>
      <t xml:space="preserve">Ongoing activity. </t>
    </r>
    <r>
      <rPr>
        <b/>
        <i/>
        <sz val="11"/>
        <color rgb="FF7030A0"/>
        <rFont val="Aptos Narrow"/>
        <family val="2"/>
      </rPr>
      <t>Included as per NPCC Discussion</t>
    </r>
    <r>
      <rPr>
        <sz val="11"/>
        <color rgb="FF7030A0"/>
        <rFont val="Aptos Narrow"/>
        <family val="2"/>
      </rPr>
      <t xml:space="preserve">. Rs.20 Lakhs proposed for the IEC  for Conducting Screening Eye Camps, Eye Donation Fortnight, Glaucoma awareness and World Sight day. </t>
    </r>
  </si>
  <si>
    <t>Ongoing activity with a proposed budget of Rs.20.21 Lakhs for IEC on climate-sensitive diseases—including air pollution and heat—targeted at Block, District, and State levels. Allocated Rs.25,000 per HUD for 46 HUDs and Rs.50,000 for the State level.</t>
  </si>
  <si>
    <t>Ongoing activity. Proposed Rs.15.00 Lakhs for 300 UHWCs at Rs.5,000 each, Rs.22.50 Lakhs for 225 UPHCs at Rs.10,000 each, and Rs.2.25 Lakhs for 15 UCHCs (10 ROTN and 5 GCC) for printing SOPs, registers, forms, and formats - totalling to Rs.39.75 Lakhs</t>
  </si>
  <si>
    <t xml:space="preserve">As per the discussion in NPCC the proposed Rs.40.00 Lakhs for printing for UHWCs &amp; UPHCs has been dropped. </t>
  </si>
  <si>
    <r>
      <rPr>
        <b/>
        <i/>
        <sz val="11"/>
        <color theme="1"/>
        <rFont val="Aptos Narrow"/>
        <family val="2"/>
      </rPr>
      <t>Proposed for Rs.36.38 Lakhs</t>
    </r>
    <r>
      <rPr>
        <sz val="11"/>
        <color theme="1"/>
        <rFont val="Aptos Narrow"/>
        <family val="2"/>
      </rPr>
      <t>. HMIS 3.0 is being deployed across health facilities to strengthen digital health delivery. It generates a unique patient ID using PDS number, RCH ID, or standard registration. A patient-centric mobile app facilitates access to services. Unique IDs and lab reports are shared via SMS and WhatsApp for timely communication. IEC activities are essential to sensitize beneficiaries, ensuring effective utilization and improving patient convenience and care quality.</t>
    </r>
  </si>
  <si>
    <t>Awareness program for double fortified salt</t>
  </si>
  <si>
    <r>
      <t xml:space="preserve">New activity. </t>
    </r>
    <r>
      <rPr>
        <b/>
        <sz val="11"/>
        <color rgb="FFC00000"/>
        <rFont val="Aptos Narrow"/>
        <family val="2"/>
      </rPr>
      <t xml:space="preserve"> Awareness Program on Double Fortified Salt:</t>
    </r>
    <r>
      <rPr>
        <sz val="11"/>
        <color rgb="FFC00000"/>
        <rFont val="Aptos Narrow"/>
        <family val="2"/>
      </rPr>
      <t xml:space="preserve">
Proposed for Rs.1.08 Lakhs per district for awareness activities on double fortified salt, totaling Rs.41.04 Lakhs for 38 districts.</t>
    </r>
  </si>
  <si>
    <t>Ongoing activity: Printing of accounts registers for health facilities at a total cost of Rs.171.08 Lakhs</t>
  </si>
  <si>
    <t>HSS-R Total</t>
  </si>
  <si>
    <t>Grand Total</t>
  </si>
  <si>
    <r>
      <t xml:space="preserve"> Internet charges for HWC-HSCs 
Ongoing activity - </t>
    </r>
    <r>
      <rPr>
        <b/>
        <sz val="11"/>
        <color theme="1"/>
        <rFont val="Aptos Narrow"/>
        <family val="2"/>
      </rPr>
      <t xml:space="preserve">Proposed Rs.174.53 Lakhs </t>
    </r>
    <r>
      <rPr>
        <sz val="11"/>
        <color theme="1"/>
        <rFont val="Aptos Narrow"/>
        <family val="2"/>
      </rPr>
      <t>towards Internet charges for 7291 HSC- HWC 
Entry of footfall in AAM portal requires internet connection .Footfall at AAMs ia a keydeliverable.Also  Tele- consultations must be done at all HWCs with minimum 25 calls per month which also requires internet connectivity.</t>
    </r>
  </si>
  <si>
    <t>Ongoing activity. PICME 3.0 Maintenance - As per NPCC Discussion, the activity has been shifted to HSS.186. Total cost Rs.44.80 lakhs. PICME 3.0 Maintenance</t>
  </si>
  <si>
    <t>Ongoing Activity: Proposed Rs. 397.81 Lakhs towards connectivity charges for 336 facilities</t>
  </si>
  <si>
    <r>
      <t xml:space="preserve">Ongoing Activity: </t>
    </r>
    <r>
      <rPr>
        <b/>
        <i/>
        <sz val="11"/>
        <color rgb="FF7030A0"/>
        <rFont val="Aptos Narrow"/>
        <family val="2"/>
      </rPr>
      <t>As per NPCC Discussion</t>
    </r>
    <r>
      <rPr>
        <sz val="11"/>
        <color rgb="FF7030A0"/>
        <rFont val="Aptos Narrow"/>
        <family val="2"/>
      </rPr>
      <t>, the actual cost for the UPS Cabling for 37 DH, 262 SDH and 388 CHCs has been arrived to a total cost of Rs. 1165 Lakhs towards UPS Cabling @ unit cost of Rs. 197816.59 for 687 facilities</t>
    </r>
  </si>
  <si>
    <t>Ongoing activity: Proposed for Rs.345.55 Lakhs for 2677 units towards Opex Cost for HMIS @ unit cost Rs.12908.29</t>
  </si>
  <si>
    <t>Maintenance of other Application and Hosting Charges</t>
  </si>
  <si>
    <r>
      <t xml:space="preserve">Ongoing Activity: </t>
    </r>
    <r>
      <rPr>
        <b/>
        <i/>
        <sz val="11"/>
        <color rgb="FF7030A0"/>
        <rFont val="Aptos Narrow"/>
        <family val="2"/>
      </rPr>
      <t>Revised as per NPCC Discussion.</t>
    </r>
    <r>
      <rPr>
        <sz val="11"/>
        <color rgb="FF7030A0"/>
        <rFont val="Aptos Narrow"/>
        <family val="2"/>
      </rPr>
      <t xml:space="preserve"> Proposed Rs.36.70 lakhs towards maintenance, server cost and Hosting charges of existing NHM applications and Digital Attendance Monitoring System.
</t>
    </r>
  </si>
  <si>
    <t>Additional Development, Server Maintenance and PMU team maintenance for HMIS 3.0</t>
  </si>
  <si>
    <r>
      <t xml:space="preserve">Ongoing Activity: </t>
    </r>
    <r>
      <rPr>
        <b/>
        <i/>
        <sz val="11"/>
        <color rgb="FF7030A0"/>
        <rFont val="Aptos Narrow"/>
        <family val="2"/>
      </rPr>
      <t>As per NPCC Discussion, the proposal has been revised and restricted</t>
    </r>
    <r>
      <rPr>
        <sz val="11"/>
        <color rgb="FF7030A0"/>
        <rFont val="Aptos Narrow"/>
        <family val="2"/>
      </rPr>
      <t xml:space="preserve"> to  Rs.1457.83 Lakhs towards Additional Development, and PMU team maintenance for HMIS 3.0</t>
    </r>
  </si>
  <si>
    <r>
      <t xml:space="preserve">Ongoing activity:
</t>
    </r>
    <r>
      <rPr>
        <b/>
        <i/>
        <sz val="11"/>
        <color rgb="FF7030A0"/>
        <rFont val="Aptos Narrow"/>
        <family val="2"/>
      </rPr>
      <t>As per NPCC Discussion, the proposal for mobile charges to ASHA and restricted</t>
    </r>
    <r>
      <rPr>
        <sz val="11"/>
        <color rgb="FF7030A0"/>
        <rFont val="Aptos Narrow"/>
        <family val="2"/>
      </rPr>
      <t xml:space="preserve"> to Rs.47.70 lakhs towards Mobile Charges at Rs.150/Month/ASHA  for 2650 ASHAs in-line with the guidelines. </t>
    </r>
  </si>
  <si>
    <r>
      <t xml:space="preserve">New activity. </t>
    </r>
    <r>
      <rPr>
        <b/>
        <i/>
        <sz val="11"/>
        <color rgb="FF7030A0"/>
        <rFont val="Aptos Narrow"/>
        <family val="2"/>
      </rPr>
      <t>As per NPCC Discussion, the proposal has been revised and restricted</t>
    </r>
    <r>
      <rPr>
        <sz val="11"/>
        <color rgb="FF7030A0"/>
        <rFont val="Aptos Narrow"/>
        <family val="2"/>
      </rPr>
      <t xml:space="preserve"> to Rs.429.52 Lakhs for the establishment of a Centralized Picture Archiving &amp; Communication System for Teleradiology. Further, Rs.48 Lakhs proposed for the HR Component of the PACS system has been shifted to HSS 186 as per NPCC Discussion. Details enclosed in IT 203 PACS</t>
    </r>
  </si>
  <si>
    <t>Annexure - State-specific Initiatives and Innovations (Details of proposal under Sl. No. 206)</t>
  </si>
  <si>
    <t>Administration of Inj. Ferric Carboxymaltose to Anaemic Mothers</t>
  </si>
  <si>
    <t>New activity.  Revised as per NPCC Discussion. Rs
183.27 lakh for FCM for 122186 Pregnant women @Rs 150/injection.</t>
  </si>
  <si>
    <t>New activity.  Proposal for the procurement of IUI equipment for  Rs.40 lakhs for Level 1 ART Centre is dropped as per NPCC Discussion.</t>
  </si>
  <si>
    <t>Establishment of Neo-Genesis ICU Unit at IOG, Chennai</t>
  </si>
  <si>
    <t>New activity. As per NPCC Discussion, the activity has been restricted.  Establishment of Neo-Genesis ICU Unit – Funds amounting to Rs.306 Lakhs are proposed for setting up Neo-Genesis ICU for extremely low birth weight babies, including Rs.30.00 Lakhs for civil and electrical modifications. Details are enclosed in Innovation 206 – Neo Genesis.</t>
  </si>
  <si>
    <t>New activity 
Rs.699.90 Lakhs proposed for Procurement of consumables for Comprehensive New Born Screening in Hub and Spoke and placement model.  Details enclosed in Innovation 206 CNBS</t>
  </si>
  <si>
    <t>Ongoing Activity: Proposed for Recurring expenditure for Tribal Patient Support and Transportation Charges @ Rs. 750 per patient for 1964 patients, totalling to Rs.14.73 Lakhs</t>
  </si>
  <si>
    <t>Post-Exposure Prophylaxis (PEP) for High-Risk Groups</t>
  </si>
  <si>
    <t xml:space="preserve">School-Based Orthodontic Treatment Scheme </t>
  </si>
  <si>
    <t>Mobile Mental Health Units</t>
  </si>
  <si>
    <t>Mental Health Wellness Sessions in Schools</t>
  </si>
  <si>
    <t xml:space="preserve">
b. New Activity. Proposal for Rs.228.00 Lakhs towards Mental Health Initiatives for Schools has been dropped as per NPCC Discussion. </t>
  </si>
  <si>
    <t>Procurement of PCV13 Vaccine for Elderly patients</t>
  </si>
  <si>
    <t xml:space="preserve">New activity. Proposal for Rs.286.30 Lakhs towards procurement of PCV13 Vaccine has been dropped as per NPCC Discussion.  </t>
  </si>
  <si>
    <t>Survivorship Oncology Support</t>
  </si>
  <si>
    <t>New activity: Rs.32.75 Lakhs proposed for Establishment of support systems to ensure treatment compliance and follow-up through various initiatives, including Survivor Support Groups, Occupational and Vocational Therapy Sessions, provision of simple rehabilitation aids, celebration of Cancer Days, and issuance of Survivor Follow-up Passbooks. Now, it is proposed for operational cost @ Rs.3.55 Lakhs per unit, covering 10 major treating institutions. Detailed information is enclosed in Innovation 206 on Survivorship Oncology.</t>
  </si>
  <si>
    <t>HPV DNA Test for Cervical Cancer Screening in 4 High Burden Districts.</t>
  </si>
  <si>
    <r>
      <rPr>
        <b/>
        <i/>
        <sz val="11"/>
        <color rgb="FF7030A0"/>
        <rFont val="Aptos Narrow"/>
        <family val="2"/>
      </rPr>
      <t>Activity included as per NPCC Discussion.</t>
    </r>
    <r>
      <rPr>
        <sz val="11"/>
        <color rgb="FF7030A0"/>
        <rFont val="Aptos Narrow"/>
        <family val="2"/>
      </rPr>
      <t xml:space="preserve">
Proposed for implementation of HPV DNA testing for cervical cancer among women of 35 years of age in four high burden districts- Villupuram, Thiruvanamalai, Perambalur and Ariyalur at a total cost of Rs.869.50 Lakhs. Details in Annex  206- HPV DNA Testing.</t>
    </r>
  </si>
  <si>
    <r>
      <t xml:space="preserve">New activity. </t>
    </r>
    <r>
      <rPr>
        <b/>
        <i/>
        <sz val="11"/>
        <color rgb="FF7030A0"/>
        <rFont val="Aptos Narrow"/>
        <family val="2"/>
      </rPr>
      <t>As per NPCC Discussion the activity has been dropped.</t>
    </r>
    <r>
      <rPr>
        <sz val="11"/>
        <color rgb="FF7030A0"/>
        <rFont val="Aptos Narrow"/>
        <family val="2"/>
      </rPr>
      <t xml:space="preserve">
To study the correlation between pathogen behaviour and climate variables (Virus, Bacteria, Fungi, and Parasite) in Six Selected Districts of Tamil Nadu. (The Nilgiris, Coimbatore, Theni, Tirunelveli, Kanyakumari, Namakkal) @ Rs.30.94 lakhs per district. </t>
    </r>
    <r>
      <rPr>
        <b/>
        <i/>
        <sz val="11"/>
        <color rgb="FF7030A0"/>
        <rFont val="Aptos Narrow"/>
        <family val="2"/>
      </rPr>
      <t xml:space="preserve"> total cost is Rs.185.66 lakhs for 6 districts</t>
    </r>
    <r>
      <rPr>
        <sz val="11"/>
        <color rgb="FF7030A0"/>
        <rFont val="Aptos Narrow"/>
        <family val="2"/>
      </rPr>
      <t>.  Details enclosed in Innovation 206 Climate study</t>
    </r>
  </si>
  <si>
    <r>
      <t xml:space="preserve">New activity. </t>
    </r>
    <r>
      <rPr>
        <b/>
        <i/>
        <sz val="11"/>
        <color rgb="FF7030A0"/>
        <rFont val="Aptos Narrow"/>
        <family val="2"/>
      </rPr>
      <t>As per NPCC Discussion the activity has been dropped</t>
    </r>
    <r>
      <rPr>
        <sz val="11"/>
        <color rgb="FF7030A0"/>
        <rFont val="Aptos Narrow"/>
        <family val="2"/>
      </rPr>
      <t>. Ecological -Niche Modelling of Bats&amp; Dogs under Climate &amp; Forage Stress to predict Zoonotic spill-Over risk in South India in selected districts.  Total cost is Rs.99.25 lakhs.   Details enclosed in Innovation 206 Ecological</t>
    </r>
  </si>
  <si>
    <r>
      <t xml:space="preserve">New activity.  Proposed for establishment of Health &amp; Climate Research Integrated Data Centre </t>
    </r>
    <r>
      <rPr>
        <b/>
        <i/>
        <sz val="11"/>
        <color rgb="FF7030A0"/>
        <rFont val="Aptos Narrow"/>
        <family val="2"/>
      </rPr>
      <t xml:space="preserve">is dropped as per the NPCC Discussion. </t>
    </r>
  </si>
  <si>
    <t>Nutritional support for cancer patients</t>
  </si>
  <si>
    <r>
      <t xml:space="preserve">New activity. </t>
    </r>
    <r>
      <rPr>
        <b/>
        <i/>
        <sz val="11"/>
        <color rgb="FF7030A0"/>
        <rFont val="Aptos Narrow"/>
        <family val="2"/>
      </rPr>
      <t>Shifted from NCD.110 as per NPCC Discussion.</t>
    </r>
    <r>
      <rPr>
        <sz val="11"/>
        <color rgb="FF7030A0"/>
        <rFont val="Aptos Narrow"/>
        <family val="2"/>
      </rPr>
      <t xml:space="preserve">
 To improve the treatment prognosis and compliance, additional nutritional supplement (150gm of daily supplement @ Rs.700/ pack - 6 packs for 1.5months per patient)to be provided for inpatients on Radiotherapy, Post-op care (60% of 11,000 patients - previous year caseload in Govt, institutions) at Rs.4200 per patient.  Total cost is Rs.277.20 lakhs.  Details enclosed in 206 Nutritional support</t>
    </r>
  </si>
  <si>
    <r>
      <t xml:space="preserve">1. Ongoing activity. Construction of the MCH wing at Villupuram CEmONC Centre is proposed at a total cost of Rs. 1200 lakhs, with Rs. 600 lakhs approved in SPIP 2025-26 and the remaining Rs. 600 lakhs proposed for 2026-27.
</t>
    </r>
    <r>
      <rPr>
        <b/>
        <sz val="11"/>
        <color rgb="FFFF0000"/>
        <rFont val="Aptos Narrow"/>
        <family val="2"/>
        <scheme val="minor"/>
      </rPr>
      <t xml:space="preserve">New Activity.
2. Total number of works: 9 
Total amount proposed for 2026–27: Rs.3,200 lakhs.
Total cost of works: Rs.9,200 lakhs 
 Balance will be proposed in 2027-28
GH Dharmapuri, GH Dindugal, GH Kanniyakumari, GH Nagapattinam, GH Tiruppur, and Madurakatam GH @ Rs.1,200.00 lakhs each, with Rs.400.00 lakhs proposed for 2026–27 (33%).,
DHQH Kovilpatti and GH Pollachi @ Rs.600.00 lakhs each, with Rs.240.00 lakhs proposed for 2026–27 (40%).,
GH Thiruvallur: Rs.800.00 lakhs, with Rs.320.00 lakhs proposed for 2026–27 (40%).  Details enclosed in RCH 11 MCH wing
</t>
    </r>
  </si>
  <si>
    <r>
      <rPr>
        <b/>
        <sz val="11"/>
        <color rgb="FFFF0000"/>
        <rFont val="Aptos Narrow"/>
        <family val="2"/>
        <scheme val="minor"/>
      </rPr>
      <t xml:space="preserve">New activity. Proposal for Eye ward for 3 institutions has been shifted from NCD.96 &amp; the cost has been restricted to Rs.100 Lakhs per unit as per NPCC Discussion. </t>
    </r>
    <r>
      <rPr>
        <b/>
        <sz val="11"/>
        <color rgb="FF000000"/>
        <rFont val="Aptos Narrow"/>
        <family val="2"/>
        <scheme val="minor"/>
      </rPr>
      <t xml:space="preserve">
Construction of Eye Wards in DH Mannargudi, GH Chengalpattu and GH Tenkasi @ Rs.100.00 lakhs each, totalling to  Rs.300.00 lakhs.  Details enclosed in NCD 95 Eye ward</t>
    </r>
  </si>
  <si>
    <t>1. New activity.  Establish 4 new PREM centres at Nanguneri, Tiruthuraipoondi, Nannilam, and Srivilliputhur to reduce long-distance referrals.
Cost: Rs. 13.94 lakhs per centre; total Rs. 55.76 lakhs.
Details in NCD 125 PREM NEW.
2. New activity. Strengthening PREM units at Kuzhithurai, Rajapalayam, Usilampatti, Pennagaram, Harur, and Mannargudi to manage high-acuity cases locally.
Cost: Rs. 13.94 lakhs per centre; total Rs. 97.58 lakhs.
Details in NCD 125 PREM Strengthening.</t>
  </si>
  <si>
    <r>
      <t xml:space="preserve">1. Ongoing activity.  Construction of additional building at Polur SDH, Tiruvannamalai district and Tiruthuraipoondi SDH, Tiruvarur district was approved in SROP 2025-26.  Total cost is Rs.1200 lakhs.  Rs.600 was approved in 2025-26 and balance Rs.600 lakhs proposed in 2026-27.
</t>
    </r>
    <r>
      <rPr>
        <b/>
        <sz val="11"/>
        <color rgb="FFFF0000"/>
        <rFont val="Aptos Narrow"/>
        <family val="2"/>
        <scheme val="minor"/>
      </rPr>
      <t xml:space="preserve">
2. New activity.  Total number of works: 5
Total cost of works: Rs.4100 lakhs
Total amount proposed for 2026–27: Rs.1640 lakhs
•  GH Gandharvakottai @ Rs.1,200.00 lakhs, with Rs.400.00 lakhs proposed for 2026–27 (33%).
•  GH Devakottai and GH Srivilliputhur @ Rs.900.00 lakhs each, with Rs.400.00 lakhs proposed for 2026–27 (44%).
•  GH Veerakelam Puthur @ Rs.500.00 lakhs each, with Rs.200.00 lakhs proposed for 2026–27 (40%).
•  GH Ponneri (Thiruvallur District): Rs.600.00 lakhs, with Rs.240.00 lakhs proposed for 2026–27 (40%).
Details in Annexure. 165. Buildings for SDH.</t>
    </r>
  </si>
  <si>
    <r>
      <t xml:space="preserve">1. Ongoing activity.  Construction of additional drug ware house at Thanjavur, Tirunelveli and Madurai.  Total cost is Rs.1800 lakhs.  Rs.900 lakhs was approved in SROP 2025-26 and balance Rs.900 lakhs proposed in 2026-27
</t>
    </r>
    <r>
      <rPr>
        <b/>
        <sz val="11"/>
        <color rgb="FFFF0000"/>
        <rFont val="Aptos Narrow"/>
        <family val="2"/>
        <scheme val="minor"/>
      </rPr>
      <t xml:space="preserve">2. New activity.  Total number of works: 12
Total cost of works: Rs.1,180.00 lakhs
Total amount proposed for 2026–27: Rs.1,065.00 lakhs.  Balance will be proposed in 2027-28
• IOG Chennai and Raja Mirasudhar Hospital, Thanjavur @ Rs.200.00 lakhs each, proposed for 100% of the total cost.,
• DHQH Gudiyatham, DHQH Padmanabhapuram, GH Ponneri, and GH Kanchipuram @ Rs.100.00 lakhs each, proposed for 100% of the total cost.,,
• DH Usilampatti, GH Vedaranyam, GH Thiruvanamalai, DH Tindivanam and DH Thirukovilur @ Rs.30.00 lakhs each, proposed for 100% of the total cost.,
• DH Tiruthani: Rs.230.00 lakhs, with Rs.115.00 lakhs proposed for 2026–27 (50%).  
Details enclosed in HSSR 169 Kitchen
</t>
    </r>
    <r>
      <rPr>
        <b/>
        <sz val="11"/>
        <color rgb="FF000000"/>
        <rFont val="Aptos Narrow"/>
        <family val="2"/>
        <scheme val="minor"/>
      </rPr>
      <t xml:space="preserve">
</t>
    </r>
    <r>
      <rPr>
        <b/>
        <sz val="11"/>
        <color rgb="FFFF0000"/>
        <rFont val="Aptos Narrow"/>
        <family val="2"/>
        <scheme val="minor"/>
      </rPr>
      <t>3. New activity. Construction of a Laundry facility in Erode DHQH @ Rs.70.00 lakhs, proposed for 100% of the total cost for 2026–27. Details enclosed in HSSR 169 laundry
4. New activity.  Total number of works: 4
Total cost of works: Rs.280.00 lakhs
Total amount proposed for 2026–27: Rs.280.00 lakhs
• GH Melur, GH Sankaran Kovil, Tiruchendur GH, and GH Kangeyam @ Rs.70.00 lakhs each, proposed for 100% of the total cost.  Details enclosed in HSSR 169 Mortuary
5. New activity.  Construction of Regional Vaccine Store at Trichy.  Total cost is Rs.228.80 lakhs.  50% of the cost Rs.114.40 lakhs proposed this year and balance will be proposed in 2027-28. Details enclosed in HSSR 169 Regional vaccine store
6. New activity.  Total number of works: 5
Total cost of works: Rs.5,198.00 lakhs
Total amount proposed for 2026–27: Rs.2,189.00 lakhs.  Balance will be proposed in 2027-28
• Academic Building for ANM Training School at DH Cuddalore (Cuddalore District): Rs.900.00 lakhs, with Rs.400.00 lakhs proposed for 2026–27 (44%).
• Academic Building for ANM Training School at Govt. Kilpauk Hospital (Chennai District): Rs.2,000.00 lakhs, with Rs.800.00 lakhs proposed for 2026–27 (40%).
• Hostel Building for ANM Training School - Madurai (Madurai District): Rs.698.00 lakhs, with Rs.349.00 lakhs proposed for 2026–27 (50%).
• Hostel Building for ANM Training School at Govt. Kasturba Gandhi Hospital (Chennai District): Rs.800.00 lakhs, with Rs.320.00 lakhs proposed for 2026–27 (40%).
• Hostel Building for ANM Training School at DH Kancheepuram (Kanchipuram District): Rs.800.00 lakhs, with Rs.320.00 lakhs proposed for 2026–27 (40%).  Details enclosed in HSSR 169 Training centre
7. New activity. Construction of a Radiology Block in Govt. Raja Mirasudhar Hospital at Thanjavur @ Rs.300.00 lakhs, with Rs.150.00 lakhs proposed for 2026–27 (50%). Balance will be proposed in 2027-28.  Details enclosed in HSSR 169 Radiology block
8. New activity.  Construction of additional drug ware house at Rs.600 lakhs.  Total cost is Rs.1800 lakhs for 3 units.  50% of the cost Rs.900 lakhs is proposed this year and balance will be proposed in 2027-28.  Details enclosed in HSSR 169 Addl Drug ware house
9. New activity.  To install and upgrade fire detection and suppression systems (Wet Risers, Sprinklers, Hydrants, Smoke detector with alarm system) to meet NBC 2016 Part 4 standards in 7 District Head Quarters Hospitals and to facilitate NQAS/LaQshya/MusQan certification and recertification. Patient Safety is ensured directly, as per IPHS Compliance: Aligns with the 2022 standards requiring disaster preparedness and infrastructure resilience.  Details enclosed in HSSR 169 Fire safety</t>
    </r>
  </si>
  <si>
    <t xml:space="preserve">Ongoing activity.  Included as per NPCC Discussion. Proposed for HBYC Kit for ASHAs @ Rs.1000 per ASHA, totalling to Rs.26.50 Lakhs. </t>
  </si>
  <si>
    <t xml:space="preserve">1. Ongoing activity.  In-line with NPCC Discussion, the activity for procurement of Self-care kits has been shifted to NDCP.70. 
2. Ongoing activity.  In-line with NPCC Discussion, the activity for procurement of Special MCR has been shifted to NDCP.70. 
</t>
  </si>
  <si>
    <t xml:space="preserve">2. Ongoing activity.   
In-line with NPCC Discussion, the activity for procurement of Self-care kits has been shifted from NDCP.69. 
Proposed for purchase of Hand stick, Goggles, Gloves, Plaster of Paris (POP), Splints.  Total cost is Rs.33.57 lakhs
3. Ongoing activity.  
In-line with NPCC Discussion, the activity for procurement of Special MCR has been shifted from NDCP.69.
Procurement of MCR units at Rs.500 per unit for  units.  Total cost is Rs.9.91 lakhs
</t>
  </si>
  <si>
    <t xml:space="preserve">
3. New Activity:
Procurement of equipment for 84 health facilities at Rs. 1.03 lakhs each, totaling Rs. 86.54 lakhs. Details are enclosed in DCP 73.
4. New Activity:
Equipment maintenance proposed at Rs. 8.64 lakhs per district, totaling Rs. 311.20 lakhs for 36 districts. Details are enclosed in DCP 73 NTEP Equipment.</t>
  </si>
  <si>
    <t>New activity.  Activity shifted from NCD.89 as per the NPCC Discussion.
Procurement of Ophthalmic Equipment for institutions based on Gap Analysis at Rs.31.26 lakhs per centre.  Total cost is Rs.1125.41 lakhs.  Details enclosed in NCD 95 NBCP Ophthalmic equipment
New activity.  The activity has been included as per the NPCC Discussion. 
Procurement of Ophthalmic Equipment for new Government Hospitals:
1. DH Vedaranyam, DH Pennagaram &amp; DH Jayamkondan @ Rs.40 Lakhs per unit, totalling to Rs.120 Lakhs
2. SDH Saidapet, SDH Kudankulam &amp; SDH Bhavani @ Rs.20 Lakhs, totalling to Rs.60 Lakhs
3. Eye Bank Vellore @ Rs.20 Lakhs per unit. 
Details in NCD 95 NBCP Equipment for New Eye Units</t>
  </si>
  <si>
    <t xml:space="preserve">10. New activity. Proposed for Mechanised laundry equipment to 87 institutions across the State based on gap analysis. The type of the laundry equipment is finalized based on the load and service delivery.  Details enclosed in HSSR 169 Mechanised Laundry
11. New activity. Proposed for equipment for CSSD to 64 institutions across the State based on gap analysis. The CSSD equipment is finalized based on the load and service delivery. 
50 Vertical Autoclaves @ Rs.1.21 Lakhs per unit
12 Horizontal Autoclaves @ Rs.4.69 Lakhs per unit
2 Full Set of CSSD Equipment @ Rs.30 Lakhs per unit.  Details enclosed in HSSR 169 CSSD
12.  New activity.  Proposed for provision of Generator Back up for Uninterrupted Power Supply in Rural, Hilly &amp; Tribal Areas in 22 PHCs @ Rs.8.41 Lakhs per unit. Totalling to Rs.185 lakhs. Details enclosed in HSSR 169 DG
13. New Activity. Proposed for provision of Microwave Ablation Machine for Radiology Centres in four Government Hospitals across the State @ Rs.23.17 Lakhs, totalling to Rs.115.87 Lakhs. Details enclosed in HSS 169 - Microwave Ablation Equipment. </t>
  </si>
  <si>
    <t>1. New activity.  Rs 522.25 Lakhs towards increasing diagnostic capabilities and healthcare delivery.  Procurement of X Ray and CR @ Rs.20.89 lakhs per unit.  Total cost is Rs.522.25 lakhs for 25 units.  Details enclosed in HSSR 181 X ray and CR
2. New activity.  Procurement of Digital Radiography @ Rs.85 lakhs per unit.  Details enclosed in HSSR 181 Digital Radiography
3. New activity.  As per the NPCC Discussion, proposed for additional CT and 64 slice CT as recommended by the HCT Division in line with the revised FDSI guidelines. In this regard, the proposal has been revised accordingly. 
Procurement of two 16 Slice CT for Vedaranyam &amp; Kovilpatti DH @ Rs.297 Lakhs each and one 64 Slice CT for Rajiv Gandhi General Hospital @ Rs.400 Lakhs, totalling to Rs.994 Lakhs.  Details enclosed in HSSR 181 CT
4. New activity.  Procurement of equipment for Pathology Department for handling biopsy samples is proposed. 
Based on gap analysis among 38 GHs, the following requirements have been identified:
Automated Tissue Processors – 2 units
Automated Tissue Embedders – 7 units
Automated Microtomes – 6 units
Procurement of Pathology equipment at Rs.17.53 lakhs per centre.  Total cost is Rs.262.95 lakhs for 15 units.  Details enclosed in HSSR 181 Pathology equipment
5. New activity.  Procurement of Fluoroscope for GH Karur at Rs.24 lakhs.  Details enclosed in HSSR 181 Fluoroscope
6.New activity.  Revised as per NPCC Discussion. Procurement of Digital Mammogram to Paramakudi, Thirukovilur, Tiruthani and Cheyyar DH at Rs.60 lakhs per centre.  Total cost is Rs.240 lakhs for 4 centres.  Details enclosed in HSSR 181 Digital Mammogram</t>
  </si>
  <si>
    <t xml:space="preserve">1. Ongoing activity. Total cost Rs.278.44 lakhs.  Junior IFA Tablets at rate Rs.5.72 /per Tablet for 6 - 9 yrs.  children  (4867842 x Rs 5.72) 
2. Ongoing activity. Total cost is Rs.639.25 lakhs. IFA Tablets at rate Rs.7.48/per Tablet for 10 to 19 years Adolescent (8546119 x Rs 7.48)
3. Ongoing activity.  Total cost is Rs.327.44 Lakhs for IFA for WRA for 52 weeks @ Rs.6.16 / Tablets  
</t>
  </si>
  <si>
    <t>1. Ongoing activity.  Funds amounting to Rs.133.00 Lakhs are proposed for procurement of mental health drugs &amp; supplies at Rs.3.50 Lakhs per District Mental Health Programme (DMHP) across 38 districts.
2. Ongoing activity.  Funds amounting to Rs.28.50 Lakhs are proposed for drugs &amp; supplies for 38 districts at Rs.0.75 Lakhs per Emergency Care &amp; Recovery Centre (ECRC).
3. Ongoing activity.  Funds amounting to Rs.21.00 Lakhs are proposed or drugs &amp; supplies for 28 districts at Rs.0.75 Lakhs per De-addiction Centre.</t>
  </si>
  <si>
    <r>
      <rPr>
        <b/>
        <sz val="11"/>
        <color rgb="FFFF0000"/>
        <rFont val="Aptos Narrow"/>
        <family val="2"/>
        <scheme val="minor"/>
      </rPr>
      <t xml:space="preserve">
2. New activity. Revised as per NPCC Comments. Establishment (equipment) of  New Geriatric units in 6 Districts at Rs.10 lakhs per district                                      
1. Mayiladuthurai                                  
2. Tirupathur               
3.Kancheepuram                                   
4. Ranipet                                                 
5. Tenkasi                                                  
6. Kallakurichi   
Total cost is Rs.60 lakhs.  Details enclosed in NCD99 Geriatric unit
</t>
    </r>
    <r>
      <rPr>
        <b/>
        <sz val="11"/>
        <color rgb="FF000000"/>
        <rFont val="Aptos Narrow"/>
        <family val="2"/>
        <scheme val="minor"/>
      </rPr>
      <t xml:space="preserve">
3.  Ongoing activity.  As per the NPCC Comments, the drugs under NPHCE is shifted to Free Drugs Service Initiative HSS.180.</t>
    </r>
  </si>
  <si>
    <r>
      <t xml:space="preserve">5. Ongoing activity.  COPD drugs for 38 districts at a cost of Rs.2 Lakhs per district, totalling to Rs.76 lakhs
</t>
    </r>
    <r>
      <rPr>
        <b/>
        <sz val="11"/>
        <color rgb="FFFF0000"/>
        <rFont val="Aptos Narrow"/>
        <family val="2"/>
        <scheme val="minor"/>
      </rPr>
      <t>6. New activity. Targeted and Immunotherapy for Cancer patients @
Rs.90.14 lakhs per centre.  Total cost is Rs.1622.52 lakhs for 18 centres.  Details enclosed in NCD 110 Immunotherapy for Cancer
7. New activity.  Procurement of Drugs and Consumables for T1DM Patients (&lt;18 years) – 
Funds amounting to Rs.994.31 Lakhs are proposed for 1,608 Type 1 Diabetes Mellitus patients under 18 years at Rs.61,835 per patient. Details are enclosed in NCD 110 – T1DM.</t>
    </r>
  </si>
  <si>
    <r>
      <rPr>
        <b/>
        <sz val="11"/>
        <color rgb="FFFF0000"/>
        <rFont val="Aptos Narrow"/>
        <family val="2"/>
        <scheme val="minor"/>
      </rPr>
      <t xml:space="preserve">
8. New activity.  Reagents and Consumables for Cancer Screening at HSC-HWCs – Funds amounting to Rs.340.89 Lakhs are proposed for procurement of Acetic Acid, Toluidine Blue, and Sodium Hypochlorite at Rs.6,600 per Health Sub Centre. Details are enclosed in NCD 110 – HSC Reagents.
</t>
    </r>
    <r>
      <rPr>
        <b/>
        <sz val="11"/>
        <color rgb="FF000000"/>
        <rFont val="Aptos Narrow"/>
        <family val="2"/>
        <scheme val="minor"/>
      </rPr>
      <t xml:space="preserve">
9. Ongoing activity.  Drugs  &amp; supplies for Oncology / CCU / ICU/ Day care at Rs.45 lakhs per district.  Total cost is Rs.1710 lakhs for 38 districts
Ongoing activity.  Drugs &amp; supplies for PHCs @ Rs.1443 lakhs for 1443 PHCs has been shifted to HSS.180. Free Drugs Service Initiative as per NPCC Discussion. 
10. Ongoing activity.  Procurement of Glucometer Strips for SHC at Rs.1000 per SHC for 647 SHCs.  Total cost  is Rs.6.47 Lakhs.
Ongoing activity.  Drugs &amp; supplies for HSCs @ Rs.1399.50 lakhs has been shifted to HSS.180. Free Drugs Service Initiative as per NPCC Discussion. </t>
    </r>
  </si>
  <si>
    <t xml:space="preserve">
7.  Ongoing activity.  Free Diagnostic Service Initiative – Funds amounting to Rs.4,948.23 Lakhs are proposed towards procurement of reagents for District Hospitals, Sub-District Hospitals, CHCs, PHCs and SHCs.
8.  Ongoing activity.  LIMS Consumables under Free Diagnostic Service Initiative - Funds amounting to Rs.39.37 Lakhs are proposed towards procurement of LIMS consumables.
9.  Ongoing activity.  Sample Transportation under Free Diagnostic Service Initiative – Funds amounting to Rs.450.00 Lakhs are proposed towards sample transportation cost at Rs.6 per km and honorarium of Rs.100 for sample transporters.
10. Ongoing Activity: As per NPCC discussion. Activity has been shifted from HSS (U).137.
 Proposed for Rs.78.75 lakhs for procurement of Reagents for 35 CPHLs @Rs.2.25 lakhs/CPHL for FY 26-27.
11. As per NPCC Discussion activity shifted from HSS.180.
Provision of Diagnostic at Hard-to -Reach tribal Areas. 
Building is under construction by Tribal Dept. 
For each MPC:
Diagnostics  @ Rs.1 Lakhs per annum 
Total cost is Rs.25 lakhs for 25 MPCs Details enclosed in HSSR 180 MPC</t>
  </si>
  <si>
    <t>1. New activity. 
Proposal revised based on NPCC Discussion. Proposed for establishment of the Midwifery Led Care Unit (MLCU) at GRH Madurai @ Rs.25 Lakhs in-line with the National Guidelines. Details in RCH 8. MLCU
2. New activity.  
Proposal revised based on NPCC Discussion. Establishment of the State Midwifery Training Institute (SMTI) at the College of Nursing, Madurai Medical College, Madurai, with a total cost of Rs. 48 lakhs (Rs.20 Lakhs for civil works, Rs.25 Lakhs for Mannequins &amp; equipment @ Rs.3 Lakhs for teaching &amp; learning materials). Details in RCH 8. SMTI</t>
  </si>
  <si>
    <t xml:space="preserve">3. Ongoing Activity.
In-line with NPCC Discussions, the proposal for the GPS Tracking has been included in the Mobility Support component of RBSK. 
4. Ongoing Activity
Total funds proposed: Rs.3927.85 Lakhs  
a. Mobility charges for 808 MHT vehicle (Rural – 770 ; Urban – 23 ; GCC – 15) @ Rs.40000/month for 12 months, totalling to Rs.3878.40 Lakhs
b. GPS tracking  @ Rs.6120/ Vehicle for 808 Vehicle, totalling to Rs.49.45 Lakhs 
In-line with NPCC Discussions, the proposal for the GPS Tracking has been included in the Mobility Support component of RBSK.  
 5. Ongoing Activity. In-line with NPCC Discussions, the proposal has been revised to 823 MOs in 808 Mobile Health Teams. Proposed for Rs. 19.75 lakh For CUG connection  for 808 MHTs (823 MOs) @ Rs. 2400/ Year. 
The proposal for CUG Connection for 40 DEICs has been shifted to RCH 22. 
</t>
  </si>
  <si>
    <t xml:space="preserve">
4. Ongoing activity.  DMHP Targeted Interventions – Funds amounting to Rs.22.80 Lakhs are proposed for 1,824 community-level camps at Rs.1,250 per camp. Activities include interventions in schools, colleges, workplaces, urban slums, out-of-school adolescents, and suicide prevention.
5. Ongoing activity.  Mobility Support for DMHP – Funds amounting to Rs.364.80 Lakhs are proposed for mobility support at Rs.9.60 Lakhs per district across 38 districts.
6. Ongoing activity.  Revised as per NPCC discussion. 
Operational Cost for DMHP – Funds amounting to Rs.3.80 Lakhs are proposed for operational costs at Rs.10,000 per District Mental Health Programme (DMHP) across 38 districts.
7. Ongoing activity.  Diet and contingency charges to De addiction centres @ Rs.6.01 lakhs.  Total cost is Rs.84.14 lakhs for 14 De addiction centres</t>
  </si>
  <si>
    <t>1. Ongoing activity: JAS for UPHC activity proposed for Rs. 233 Lakhs has been shifted to HSS(U).149 as per NPCC Discussions
2. Ongoing activity: JAS for UHWC activity proposed for Rs. 212.4 Lakhs has been shifted to HSS(U).149 as per NPCC Discussions</t>
  </si>
  <si>
    <t xml:space="preserve">
3. Ongoing activity.  Proposed Rs.279.60 lakhs for Operational Expenses @ Rs.5000/Month/UPHC for 466 UPHCs for 12 months.
4. Ongoing activity.  Proposed Rs.4.80 lakhs towards Rent for 4 UPHCs at Rs.10000 per month for 12 months for two PHCs each in Karur, Tiruvannamalai &amp; Chennai Districts
5. Ongoing activity.  Revised as per NPCC Discussion. Proposed Rs.89.32 lakhs towards Specialist Hiring charges for 154 Polyclinics</t>
  </si>
  <si>
    <t xml:space="preserve">
2. Ongoing Activity - Proposed Rs.600.95 lakhs for Certifications, Re-certification (National &amp; State Certification) under NQAS.
Ongoing Activity - Proposed Rs.480.2 Lakhs for NQAS External assessment cost.
Cost of National External Assessment / Certification  (UCHC) @ 1,46,000 x 10 = Rs.14.6lakhs.
Cost of National External assessment / Certification (PHC) @ 1,20,000 x 100 = Rs. 120.00 lakhs.
Cost of National External assessment / Certification (UHWC) @ 96,000 x 360 = Rs. 345.6 lakhs.
Ongoing Activity - Proposed Rs.120.75 Lakhs for NQAS State assessment cost.
Cost of State Assessment / Certification @ Rs.25000*15 = Rs.3.75 lakhs.
Cost of State Assessment / Certification &amp; Surveillance (UPHC) @21000 x 200 = Rs.42  lakhs.
Cost of State  assessment / Certification (UHWC) @ 15000 x 500 = Rs. 75.00 lakhs
3. Ongoing activity. Proposed Rs.14.04 lakhs @ Rs.11,700 per visit per facility per head of SQAU for 3 days x 120 target facilities in a year  per visit by SQAU =  Rs. 11700
4. Ongoing Activity - 
Revised as per NPCC Discussion.
Proposed Rs.1070  lakhs for incentivisation on attainment of NQAS  Certification.
Proposed for Cost of NQAS Incentives for UCHC/UPHC Nationally certified  incentive/Surveillance incentive  @ Rs.3.00 lakhs x 10 UCHC and Rs. 2Lakhs for 250 UPHC .,
Proposed 360 UHWC incentives @ Rs.1.5 lakhs per  facility </t>
  </si>
  <si>
    <t xml:space="preserve">1. On-going activity. Rs.431.40 Lakhs proposed towards Kayakalp award money for 867 facilities.
2. On-going activity. Proposed for Rs.105.28 Lakhs for peer and external assessment . Proposed Rs.2000 for peer assessment and Rs. 10000 for external assessment for 1796 facilities </t>
  </si>
  <si>
    <t>1.Ongoing activity: Proposed Rs.424.80 Lakhs towards JAS untied funds for 708 UHWCs @Rs.60,000/Facility/Year
2. Ongoing activity: Proposed Rs.466.00 Lakhs towards JAS untied funds for 466 UPHCs @Rs.1,00,000/Facility/Year
3. Ongoing activity: Proposed Rs.19.5 Lakhs towards RKS untied funds for 39 UCHCs @Rs.50,000/Facility/Year</t>
  </si>
  <si>
    <t xml:space="preserve">
2. Ongoing activity. Proposed Rs.23.40 lakhs @ Rs.11,700 per visit per facility for 200 facilities in a year [Travel Rs.4500, Accommodation Rs. 6000 (Rs.2000 x 3 days) &amp; DA Rs.1200 (i.e. Rs.400 x 3 days) ] per visit by SQAU =  Rs. 11700
3. Ongoing activity. Proposed Rs.55.68 lakhs for TA/DA for RC &amp; DC mentoring visits.
- Proposed Rs.45.6 lakhs @ Rs. 10,000 per month per head for  District consultant for  38 District consultants   
- Proposed Rs.10.08 Lakhs @ Rs.12,000/-per month for 7 Regional consultants.
4.  Ongoing Activity - Revised as per NPCC Discussion 
Proposed Rs.2115.25 Lakhs for Certifications, Re-certification (National &amp; State Certification) under NQAS
Ongoing Activity - Proposed Rs.1680.50 Lakhs for NQAS External assessment cost.
Cost of National External Assessment / Certification (DH/SDH) @ Rs.2,10,000 x 90 = Rs.189 lakhs
Cost of National External Assessment / Certification  (CHC) @ Rs.1,46,000 x 50 = Rs. 73.00 lakhs
Cost of National External assessment / Certification (PHC) @ Rs.1,20,000 x 500 = Rs. 600.00 lakhs
Cost of National External assessment / Certification (HSC-HWC) Virtual @ Rs.6,000 x 1500 = Rs.90.00 lakhs
Cost of National External assessment / Certification (HSC-HWC) @ 96,000 x 200 = Rs.192.00 lakhs.
Cost of National re-assessment/ re certification (DH,SDH,CHC,PHC) @ Rs.92,000x 585 = Rs.536.5  lakhs.
Ongoing Activity - Proposed Rs.466.75 Lakhs for NQAS State assessment cost.
Cost of State Assessment / Certification &amp; Surveillance (DH/SDH) @ 50000 x 86 = Rs.43.00 Lakhs
Cost of State Assessment / Certification  &amp; Surveillance (CHC) @ 25000 x 75 = Rs.18.75  lakhs
Cost of State Assessment / Certification &amp; Surveillance (PHC) @ 21000 x 750 = Rs.157.5  lakhs
Cost of State Assessment / Certification (HSC-HWC) @ 15000 x 1650 = Rs.247.5 lakhs.
5. Ongoing activity. Proposed Rs.5895 lakhs towards to provide the incentivisation for 12 DH ,  75 SDH,  75 CHC  and 750 PHC , 1500 SHC 
Cost of NQAS Incentives for DH nationally certified/surveillance incentive  @ Rs.35 lakhs x 12 = Rs.420 Lakhs
Cost of NQAS Incentives for SDH nationally certified/surveillance incentive  @ Rs.20 lakhs x 75 = Rs.1500 lakhs
Cost of NQAS Incentives for CHC nationally certified/surveillance incentive  @ Rs.3 lakhs x 75 = Rs.225.00 lakhs
Cost of NQAS Incentives for PHC nationally certified/surveillance incentive  @ Rs.2.00 lakhs x 750 = Rs.1500.00 lakhs
Cost of NQAS Incentives for SHC nationally certified/surveillance incentive  @ Rs.1.5 lakhs x 1500 = Rs.2250.00 lakhs
6. Ongoing activity. Proposed Rs.243 lakhs towards Incentivization on attainment of MusQan Certification for7 facilities @ Rs.12 Lakhs each for Pediatric OP, Ward, SNCU, NRC in 7 Medical College Hospitals @ Rs.84.00 Lakhs.
Proposed Rs. 72 lakhs towards first surveillance Incentivization for 9 facilities (1MCH, 4DH,4SDH),
Proposed Rs.  87Lakhs towards second surveillance Incentivization for 9 facilities (7DH,2MCH),
</t>
  </si>
  <si>
    <r>
      <t xml:space="preserve">1.Ongoing activity. 
A total of Rs. 3452.97 lakhs is proposed for drugs and consumables, covering 2,68,836 normal deliveries @ Rs. 466 each (Rs. 1254.1 lakhs) and 219,907 LSCS deliveries at Rs. 1000 each (Rs. 2199.07 lakhs).
</t>
    </r>
    <r>
      <rPr>
        <b/>
        <sz val="11"/>
        <color rgb="FFFF0000"/>
        <rFont val="Aptos Narrow"/>
        <family val="2"/>
        <scheme val="minor"/>
      </rPr>
      <t xml:space="preserve">
2.New Activity. Revised based on NPCC Discussion. Rs. 107.52 lakhs is proposed for the procurement of 9,77,486 Glucose Sachets @ Rs. 11/sachet  for approx. 4,88,743 Pregnant Women for two times during the ANC. 
</t>
    </r>
    <r>
      <rPr>
        <b/>
        <sz val="11"/>
        <color rgb="FF000000"/>
        <rFont val="Aptos Narrow"/>
        <family val="2"/>
        <scheme val="minor"/>
      </rPr>
      <t xml:space="preserve">
3.Ongoing Activity
Rs. 66.48 lakhs is proposed for Inj.Iron Sucrose for 1,95,497 mothers, at Rs. 8.501 per ampoule, with 4 ampoules per mother.
</t>
    </r>
  </si>
  <si>
    <t xml:space="preserve">As per NPCC discussion the activity for procurement of 50 defibrillators has been shifted to RCH 13.
</t>
  </si>
  <si>
    <t>3. On-going activity. 
Revised as per NPCC Discussion. 
Rs.35.23 Lakhs proposed for approval for LAQSHYA / NQAS Assessment of the following facilities : 
- Rs. 3.90 lakhs for State assessment (recertification) of 26 MCH @ of 15,000/facility
- Rs. 23.66 lakhs for National assessment (recertification)  of 26 MCH @ of 91,000/facility_x000B_- Rs. 1.5 lakhs for the surveillance assessment  of 2 MCH, 6 SDH, and 2 CHCs @15,000/facility
- Rs. 4.05 lakhs for the surveillance assessment II of 6 MCH, 3 DH, 14 SDH, 4 CHC @ of 15,000/facility 
- Rs. 0.30 lakhs for the state assessment of 2 MCH @ of 15,000/facility
- Rs. 1.82 lakhs for the national assessment of 2 MCH @ of 91,000/facility
Rs 64.02 Lakhs proposed for assessments of DH, SDH, CHC for planned facilities has been dropped as LaQshya is integrated with NQAS.</t>
  </si>
  <si>
    <t xml:space="preserve">
3. New activity.  Procurement of equipment to DEIC at Mayiladuthurai @ Rs.53.39 lakhs.  Details enclosed in RCH 22 Mayiladuthurai DEIC</t>
  </si>
  <si>
    <t xml:space="preserve">4. Ongoing Activity 
Proposed Rs 1493.36 lakh for  growth hormone  dispensed at DEICs {Rs 327.27 lakhs (24 mg Somatogron = 234 beneficiaries *3330 vials @ Rs.9828) and  Rs. 1166.09 lakhs (60 mg Somatogron = 289 beneficiaries *4746 vials @ Rs.24570)}
</t>
  </si>
  <si>
    <t xml:space="preserve">5. Ongoing activity 
Rs.48.00 Lakhs proposed for Operational cost for 39  DEIC @ Rs.10000/  month  x 12 Months 
 6. Ongoing activity 
Rs.100 Lakhs for Referral support for RBSK referred child / student for this management at Secondary and Tertiary Care Centre
7. Ongoing Activity. CUG Connection for 40 DEICs @ Rs.2400 per unit for 40 DEICs at a total cost of Rs.96,000/-.
In-line with NPCC Discussions, the proposal has been shifted from RCH 21. 
</t>
  </si>
  <si>
    <t xml:space="preserve">1. Ongoing activity.
 Rs.807.18  Lakhs towards procurement of Iron drops Vitamin D3 , Multivitamin drops to LBW babies discharged from Facilities 
2. Ongoing activity. Rs. 1283.08  Lakhs:
a. Rs.1194.91 Lakhs proposed for JSSK drugs and consumables for 58,913  pre-term  infants towards surfactant @ Rs 2028.26 per injection. 
b. Rs.88.17  Lakhs - Procurement of Inj. Caffeine at a cost of Rs. 149.66   for 58,913 sick  children  </t>
  </si>
  <si>
    <t>1. Ongoing activity: Budget proposed for Rs.600 Lakhs - PPIUCD insertions at Rs.300/- to the 2,00,000  beneficiaries. 
2. Ongoing activity: Budget proposed for 420 PPIUCD/PAIUCD insertions at Rs.300/ beneficiaries.  Total cost is Rs.1.26 lakhs</t>
  </si>
  <si>
    <t>Ongoing activity: 
Revised as per NPCC Discussion.
Proposed for Surveillance: Rs 5.56 Lakh
(i) Rs 0.28 Lakh for 1 Death Panel Committee(Death Audit)
(ii) Rs 4.56 lakh for Quarterly DQAC/DISC meetings @ Rs 12,000/- per district (38 districts)
(iii) Rs 0.72 Lakh for 6 FP Sub Committee meeting @ Rs 12,000/-per meeting 
The following proposals are dropped as per NPCC Discussions: 
(iv) Rs 0.24 Lakh for  1 Claim Clearance meeting
(v) Rs 0.36 lakh for 1 meeting for Court cases</t>
  </si>
  <si>
    <t>4. Ongoing Activity. Procurement of MCR footwear for eligible patients at Rs. 400 per unit, totaling Rs. 62.09 lakhs.</t>
  </si>
  <si>
    <t xml:space="preserve">
7. New activity.  Involvement of Community Volunteers—TB Champions and WHVs—for strengthening active case finding is proposed @ Rs. 1,40,400 per district, totaling Rs. 49.14 lakhs. Details are enclosed in DCP 73 NTEP Community.
8. New activity.  Support for consultancy and studies is proposed @ Rs. 2 lakhs per facility, totaling Rs. 20 lakhs for 10 facilities. Details are enclosed in DCP 73 NTEP Research.
9. New activity.  Support for research activities at medical colleges is proposed @ Rs. 30,000 per facility, totaling Rs. 3 lakhs for 10 facilities. Details are enclosed in DCP 73 NTEP Research.</t>
  </si>
  <si>
    <t>Ongoing activity. Activity shifted from NCD.90 as per the NPCC Discussion.
 Cataract Surgery Incentives to NGOs – Funds amounting to Rs.4,000 Lakhs are proposed for incentives @ Rs.2,000 per cataract surgery for 200,000 surgeries performed by NGOs.</t>
  </si>
  <si>
    <t xml:space="preserve">1.  New activity. Proposed for establishment of 4 Regional water testing labs in Erode, Krishnagiri, Salem, and Vellore to expand NPPCF beyond Dharmapuri due to high fluoride levels as confirmed by CWC TWAD. Total cost: Rs. 6.72 lakhs (Rs. 1.68 lakhs per lab). Details in NCD 120 Water Lab.
</t>
  </si>
  <si>
    <t xml:space="preserve">Ongoing activity. An amount of Rs.23.76 Lakhs is proposed for 55 State Mentors @ Rs.100 per CHO Mentored per month for 12 months.  (One state mentor is mentors 36 CHOs) </t>
  </si>
  <si>
    <t>1. Ongoing Activity: Funds amounting to Rs.151.70 Lakhs are proposed for procurement of drugs for 1,240 patients suffering from Haemoglobinopathies.
2. Ongoing Activity: Funds amounting to Rs.4,000 Lakhs are proposed for procurement of Haemophilia drugs for 2,250 patients.
3. Ongoing Activity: Rs.1773.5 Lakhs proposed @ 
Rs.1,153 Lakhs for 250 patients and Rs.620.50 Lakhs for 150 children towards procurement of Haemophilia prophylactic drugs.</t>
  </si>
  <si>
    <t xml:space="preserve">
4. New activity: An amount of Rs.302.68 Lakhs is proposed towards procurement of consumables and reagents for haemoglobinopathy screening in 14 districts @  Rs.21.62 Lakhs per district. Details are enclosed in HSSR 154 – Haemoglobinopathy Screening.</t>
  </si>
  <si>
    <t>Ongoing activity. Operational cost of Rs.1,200 per camp is proposed for conducting 770 blood donation camps amounting to Rs.9.24 Lakhs.</t>
  </si>
  <si>
    <t>1. Ongoing activity.  Consumables for Coagulation Labs – An amount of Rs.10 Lakhs per lab is proposed towards procurement of consumables for 3 Coagulation Labs amounting to Rs.30 Lakhs.</t>
  </si>
  <si>
    <t>1.  Ongoing activity.  Revised as per NPCC Discussion. 
Total cost Rs.671.10 lakhs. Assessments cost Rs.5776 per centre for 12080 centres.  Ongoing activity at a total cost of Rs. Rs.671.10 lakhs for 12080 units.
* Rs.17,000/- per facility for 36 DHs for  Peer Assessment.
* Rs.4,000/- per facility for 242 SDHs , 386 CHCs, Rs. 3000 for 1398 PHCS and Rs.2000 for 4222 HSCs for Peer Assessment.
* Rs.24,000/- per facility for 36 DHs, Rs.16000 for 234 SDHs and Rs. 15000 367 CHCs for  External Assessment.
* Rs.8000/- per facility for 1379 PHCs and 3780 HSCs for  External Assessment.
2.  Ongoing activity. Funds amounting to Rs.2,539.70 Lakhs is proposed towards Kayakalp Awards @ Rs.43,818.15 per centre for 5,796 centres.</t>
  </si>
  <si>
    <t>1. Ongoing activity.  Tribal Sickle Cell Anaemia and Prevention of Haemoglobinopathies – Funds amounting to Rs.41.40 Lakhs are proposed for implementation of screening and treatment activities through 3 NGOs @ Rs.13.80 Lakhs per NGO.
2. Ongoing activity.  Tribal Bed Grant Scheme through NGOs – Funds amounting to Rs.75.00 Lakhs are proposed for implementation of the Tribal Bed Grant Scheme through 2 NGOs at Rs.37.50 Lakhs per NGO.</t>
  </si>
  <si>
    <t>1. Ongoing activity.  Funds amounting to Rs.1,012.50 Lakhs are proposed towards operational cost for 405 MMUs, including Rs.2.40 Lakhs per unit for mobility and Rs.10,000 per unit for contingency.
2. Ongoing activity.  Funds amounting to Rs.84.00 Lakhs are proposed towards operational cost for Tribal Mobile Medical Units operated through 20 NGOs in 15 districts @ Rs.4.20 Lakhs per unit.
3. New activity.  Establishment of Tribal Mobile Medical Unit – Funds amounting to Rs.3.15 Lakhs are proposed for establishment of a Tribal Mobile Medical Unit in Tiruppur district.</t>
  </si>
  <si>
    <t>1. Ongoing activity.  Maintenance of Ophthalmic Equipment – Funds amounting to Rs.5.00 Lakhs are proposed towards maintenance of Ophthalmic equipment in Primary and Secondary Care facilities.
2. Ongoing activity. Maintenance of NHM Equipment – Funds amounting to Rs.1,671.32 Lakhs is proposed towards maintenance of all equipment supplied under NHM for Primary and Secondary Care at Rs.48.93 Lakhs per district.</t>
  </si>
  <si>
    <r>
      <t xml:space="preserve">Ongoing activity.  'Revised as per NPCC Discussion. Outsourcing of Services – Funds are proposed for outsourcing services of Echo Technician, Radiographer, PICME Programme developer and Counsellors for DCCCs.  Total cost is Rs.453.40 lakhs
Ongoing activity. PICME 3.0 Maintenance - As per NPCC Discussion, the activity has been shifted from IT Annex. HSS.203. Total cost Rs.44.32 lakhs. Details in Annex HSS 189. PICME Maintenance
</t>
    </r>
    <r>
      <rPr>
        <b/>
        <sz val="11"/>
        <color rgb="FFFF0000"/>
        <rFont val="Aptos Narrow"/>
        <family val="2"/>
        <scheme val="minor"/>
      </rPr>
      <t>New Activity. Revised as per NPCC Discussion. Rs.48 Lakhs proposed for the outsourcing of 4 Radiologists @ Rs.2 Lakhs per Radiologist per month  for the PACS system.  This activity  has been shifted from HSS 203, IT Annex . Proposed for 6 Months. Details enclosed in IT 203 PACS</t>
    </r>
  </si>
  <si>
    <t>1. New activity.  Infrastructure Development for DNB Training – Funds amounting to Rs.80 Lakhs is proposed for provision of classrooms, demo rooms, library, hostel facilities, furniture, and training materials at Virudhachalam GH and Paramakudi GH @ Rs.40 Lakhs per centre. Details are enclosed in HSSR 191 – DNB.</t>
  </si>
  <si>
    <t>*Details in Annexure</t>
  </si>
  <si>
    <t>*Details enclosed in 
A205 PSA Plant</t>
  </si>
  <si>
    <t>1. Ongoing activity.  Proposed Rs.117.50 lakhs for 2350 facilities towards designing and supply of Signages and display board of  NQAS &amp;  scope of services for certified facilities @ Rs.5000/- per facility for 2350 facilities.   In-line with NPCC Discussions, the activity has been shifted from RCH. 30.
Total cost is Rs 38.00 Lakhs 
MusQan gap closure activities for 12 Facilities
a.7 MCH x Rs.3.5 Lakhs =Rs.24.5 Lakhs 
b.2 DHQ x Rs.3.00 Lakhs =Rs.6.00 Lakhs 
c.3 SDH x Rs.2.5 Lakhs =Rs.7.5 Lakhs</t>
  </si>
  <si>
    <t>1. Ongoing activity. Funds amounting to Rs.111 Lakhs are proposed at Rs.3 Lakhs per District Hospital for 37 District Hospitals.
2.  Ongoing activity.  Funds amounting to Rs.524 Lakhs are proposed at Rs.2 Lakhs per Sub-District Hospital for 262 Sub-District Hospitals.
3. Ongoing activity.  Funds amounting to Rs.776 Lakhs are proposed at Rs.2 Lakhs per Community Health Centre for 388 CHCs.
4. Ongoing activity.  Funds amounting to Rs.1,443 Lakhs are proposed at Rs.1 Lakh per Primary Health Centre for 1,443 PHCs.
5.  Ongoing activity. Proposed for JAS United funds @ Rs.37,500 for 5208 AAM-SHCS and Rs.20,000 for 4122 Non-AAM SHCs, totalling to Rs.2777.40 Lakhs
As per NPCC Discussion JAS Untied funds has been shifted from HSS.161 and has been clubbed with Untied Funds of SHCs.
6. Ongoing activity: As per NPCC Discussion. VHSNC Funds has been shifted from HSS 160. – An amount of Rs.1,501.50 Lakhs is proposed at Rs.10,000 per unit towards conduct of 15,015 VHSNC meetings, ensuring a minimum of 10 meetings per year as part of strengthening VHSNC functioning in rural areas.</t>
  </si>
  <si>
    <t>1. New activity.  Funds amounting to Rs.360.22 Lakhs is proposed towards performance-based incentives for 10,969 Women Health Volunteers (WHVs) at an average cost of Rs.3,284 per WHV per year, covering incentives @ Rs.20 per screened positive case and Rs.20 per referral to higher facilities. Details are enclosed in HSSR 186 – WHV Cancer Incentive.
2. Ongoing activity. Physiotherapist Incentives – Funds amounting to Rs.361.14 Lakhs is proposed towards incentives for 463 Physiotherapists under NPPC @  Rs.78,000 per Physiotherapist per annum.
3. Ongoing activity. Staff Nurse Incentives – Funds amounting to Rs.361.14 Lakhs is proposed towards incentives for 463 Staff Nurses @ Rs.78,000 per Staff Nurse per annum.
4. Ongoing activity. Funds amounting to Rs.75.60 Lakhs is proposed towards peer supporter incentives for 42 Treatment Centres @ Rs.15,000 per peer supporter per month. 
5. Ongoing activity. NVHCP Incentives – Funds amounting to Rs.17.64 Lakhs is proposed towards incentives for 42 Treatment Centres @ Rs.42,000 per centre.
6. Ongoing Activity: Child Health Follow-up Visits – Funds amounting to Rs.376 Lakhs is proposed towards follow-up visits for 1,50,401 children @ Rs.50 per visit for 5 visits.
7. Ongoing activity. Incentive for Anganwadi Workers – Funds amounting to Rs.108.97 Lakhs are proposed towards incentives for Anganwadi Workers for two rounds @ Rs.200 per worker per round.
8. Ongoing Activity:  Prophylactic Distribution of ORS for U5 Children – Funds amounting to Rs.54.48 Lakhs is proposed towards prophylactic distribution of ORS to families with under-five children @ Rs.100 per Anganwadi Worker.
9. Ongoing activity.  Funds amounting to Rs.910.00 Lakhs are proposed towards insurance and welfare for staff working under NHM.
10. Ongoing activity : Funds amounting to Rs.185.96 Lakhs is proposed towards incentives for 2 Peer Educators per school in 15,497 schools at Rs.600 per Peer Educator.
11. Activity has been shifted from NDCP. 83 &amp; revised as per NPCC Discussion.      
New activity.  Creation of  three new Treatment Centres with high case load of Hepatitis B &amp; C. Proposed for Rs.2.3 Lakhs per institution per year towards  engaging Peer supports @Rs.1.8 Lakhs per annum. Total cost is Rs.5.40 lakhs.  
Details enclosed in HSS 194 NVHCP TC</t>
  </si>
  <si>
    <t xml:space="preserve">9. Ongoing activity.  Effective in-hospital care is ensured in 113 TAEI centres across the State to reduce the mortality and morbidity due to road crash.  Rs.2.18 Lakh as Operational cost for each TAEI centre.  Total cost is Rs.246.15 lakhs for 113 TAEI centres.
</t>
  </si>
  <si>
    <t>2.Ongoing Activity. Total cost Rs.67.43 lakhs. Proposed 2247648  Bags for 749216 sessions. 3 Bags -Red /Blue /Yellow per session at the rate Rs. 3 per bag/session-Rs. 9 (22,47,648  Bags * Rs. 3 - Rs.67.43).
3. Ongoing Activity. In-line with NPCC discussions, the procurement of Hub Cutter has been included.
Total cost Rs.108.06 lakhs Proposed for Rs. 750 (Hub Cutter/Puncture proof Rs.750 per Site) for 14,408  sessions site.</t>
  </si>
  <si>
    <t xml:space="preserve">4. Ongoing Activity. 
In-line with NPCC Discussion, activity restricted as per norms to Rs.2100/slum/month of 10000 population.
Total Rs.144.9 lakhs. Proposed Rs.2100  per month for 12 months  for 575  vacant posts in urban areas (Rs.2100 per month x 575 vacant posts x 12 months)
5. Ongoing activity.  Alternate Vaccine Delivery charges in plain and urban areas at Rs.125 per session for 41 weeks .  Total cost is Rs.36.29 lakhs.   Details enclosed in RCH 32 UHWC 
6. Ongoing Activity. Total Rs.636.74  lakhs. Proposed for Rs. 125 per Immunization session to VHNs for 52 weeks for 9,796  accessible HSCs Vaccine lifting charges 
7. Ongoing activity.
Proposed - Rs 227.14 Lakhs towards alternate vaccinator in Rural vacant HSCs @1300/- per month
8. Ongoing Activity. Total Rs.200.41 lakhs. Proposed for Rs. 200 per session for 52 sessions for 1927 hard to reach HSCs (Vaccine Lifting charges). 
9. Ongoing Activity. Proposed for a total cost of Rs.58 Lakhs:
a. Rs.46  lakhs. Proposed for  46 HUD per year for POL for vaccine delivery and 
b. Rs.12 lakhs for State Vaccine Store to 9 Regional Vaccine Store. 
10. Ongoing Activity.  In-line with NPCC Discussions, the proposal has been revised to Rs.1527 per Cold Chain Point for 2690 points, totalling to Rs. 41.05  Lakhs. 
a. Facility 2634 x Rs.1000=26.34 lakhs
b. District (HUD) - 46 x Rs.20000 = Rs.9.2 lakhs
c. Regional - 9 x Rs.50000 = Rs.4.5 lakhs
d. State - 1 x Rs.100000 = Rs. 1 lakh
11. Ongoing Activity. Rs.11.72 Lakhs proposed for Microplan at the SHC level @ Rs.1000 per SHC
12. Ongoing Activity. Rs.5.24 lakhs proposed for Microplan at the Block level @ Rs.1000 / block for 388 block and Rs.2000 per revenue district for 46 Districts
13.  Ongoing activity. In-line with NPCC Discussions, the proposal has been restricted to Rs.13.27 Lakhs towards Support for Quality Management System for AEFI Surveillance in District of Thoothukudi and Cuddalore and State level for Assessment, Training  and Mentoring 
14. New activity.  Activity included as per NPCC Discussion. HPV campaign cost @ Rs.66000 per HUD.  Total cost is Rs.30.36 lakhs 
</t>
  </si>
  <si>
    <t>As per NPCC Discussion the proposed E Fast Equipment for GH Sankagiri has been shifted to NCD.125.
New activity.  Procurement of Cath Lab @ Rs.800 lakhs each to DH Tiruppur, Kallakurichi, Dindigul and Krishnagiri.  Total cost is Rs.3200 lakhs</t>
  </si>
  <si>
    <t>Ongoing activity: 
Proposed Rs.270.72 lakhs towards ASHA (WHV) incetnive for Team based  @ Rs.1000/Month per WHV for 2256 WHVs .(Urban)</t>
  </si>
  <si>
    <t>1. As per NPCC Discussion, the WHV incentives have been shifted to HSS. 186.
2. Ongoing activity. Revised as per NPCC Discussion, Performance Based Incentives have been proposed for Rs.655.05 lakhs  to 7291  MLHPs/CHOs @ Rs.1000/month for 12 months to 4848 in-position MLHPs/ CHOs &amp; Rs.1000/month for 3 months for 2443 to be recruited MLHPs/CHOs.
3. Ongoing activity. Revised as per NPCC Discussion, Team Based Incentives have been proposed for Rs.365.76 lakhs  to Grade-II Health Inspectors/MPW-Male  @ Rs.1000/month for 12 months to 2448 in-position Grade-II Health Inspectors/MPW-Male  &amp; Rs.1000/month for 3 months for 2400 to be recruited Grade-II Health Inspectors/MPW-Male.
4. Included as per NPCC Discussion. Proposed Rs.318 Lakhs towards team based incentives under CPHC for 2650 ASHA Workers @ Rs.1000 per month per person, proposed for 12 months. 
5. Ongoing activity: 
Proposed Rs.1045.56 lakhs towards ASHA (WHV) incetnive for Team based  @ Rs.1000/Month per WHV for 8713 WHVs .(Rural)</t>
  </si>
  <si>
    <t>As per NPCC discussion this activity has been shifted to 206 Innovation.
New activity.  Budget proposed for Establishment of integrated block level Elderly and Palliative care services @ Rs.22.30 lakhs per block.  Total cost is Rs.223 lakhs.  Details enclosed in NCD 10 Block Elderly and Palliative</t>
  </si>
  <si>
    <t>Establishment of integrated block level Elderly and Palliative care services</t>
  </si>
  <si>
    <r>
      <t xml:space="preserve">Ongoing activity: </t>
    </r>
    <r>
      <rPr>
        <b/>
        <i/>
        <sz val="11"/>
        <color rgb="FF0070C0"/>
        <rFont val="Aptos Narrow"/>
        <family val="2"/>
      </rPr>
      <t xml:space="preserve"> Revised as per NPCC Discussion.</t>
    </r>
    <r>
      <rPr>
        <sz val="11"/>
        <color rgb="FF0070C0"/>
        <rFont val="Aptos Narrow"/>
        <family val="2"/>
      </rPr>
      <t xml:space="preserve">
Proposed Rs.2091.12 lakhs towards ASHA (WHV) incetive for Routine Recurrent Activities as per GoI guidelines (@ Rs.2000 per month per ASHA)  for 8713 WHVs.(Rural)</t>
    </r>
  </si>
  <si>
    <r>
      <t xml:space="preserve">Ongoing activity:  </t>
    </r>
    <r>
      <rPr>
        <b/>
        <i/>
        <sz val="11"/>
        <color rgb="FF7030A0"/>
        <rFont val="Aptos Narrow"/>
        <family val="2"/>
      </rPr>
      <t>Revised as per NPCC Discussion.</t>
    </r>
    <r>
      <rPr>
        <sz val="11"/>
        <color rgb="FF7030A0"/>
        <rFont val="Aptos Narrow"/>
        <family val="2"/>
      </rPr>
      <t xml:space="preserve">
Proposed Rs.270.72 lakhs towards ASHA (WHV) incetnive for delivery of expanded service packages under CPHC component @ Rs.1000/Month per WHV for 2256 WHVs .(Urban)</t>
    </r>
  </si>
  <si>
    <r>
      <t xml:space="preserve">Ongoing activity:  </t>
    </r>
    <r>
      <rPr>
        <b/>
        <i/>
        <sz val="11"/>
        <color rgb="FF7030A0"/>
        <rFont val="Aptos Narrow"/>
        <family val="2"/>
      </rPr>
      <t>Revised as per NPCC Discussion.</t>
    </r>
    <r>
      <rPr>
        <sz val="11"/>
        <color rgb="FF7030A0"/>
        <rFont val="Aptos Narrow"/>
        <family val="2"/>
      </rPr>
      <t xml:space="preserve">
Proposed Rs.541.44 lakhs towards ASHA (WHV) incetive for Routine Recurrent Activities as per GoI guidelines (@ Rs.2000 per month per ASHA)  for 2256 WHVs.(Urban)</t>
    </r>
  </si>
  <si>
    <r>
      <t xml:space="preserve">Ongoing activity:   </t>
    </r>
    <r>
      <rPr>
        <b/>
        <i/>
        <sz val="11"/>
        <color rgb="FF7030A0"/>
        <rFont val="Aptos Narrow"/>
        <family val="2"/>
      </rPr>
      <t>Revised as per NPCC Discussion.</t>
    </r>
    <r>
      <rPr>
        <sz val="11"/>
        <color rgb="FF7030A0"/>
        <rFont val="Aptos Narrow"/>
        <family val="2"/>
      </rPr>
      <t xml:space="preserve">
Proposed Rs.1045.56 lakhs towards ASHA (WHV) incetnive for delivery of expanded service packages under CPHC component @ Rs.1000/Month per WHV for 8713 WHVs .(Rural)</t>
    </r>
  </si>
  <si>
    <t>1.Ongoing activity: 
Ongoing activity: 
Proposed Rs. 676.80 lakhs towards ASHA (WHV) incentive for  filling CBAC form @ Rs.10/- per CBAC form for 3000 no's per WHV for 2256 WHVs (Urban)
2.  Ongoing Activity:
Proposed for Uniforms for WHV @ Rs.1500 per field staff for 2 sets of uniform, for 2256 WHVs totalling to Rs.33.84 Lakhs</t>
  </si>
  <si>
    <t>1. Ongoing activity:
Revised as per NPCC Discussion.
ASHA Uniforms – An amount of Rs.39.75 Lakhs is proposed towards purchase of ASHA uniforms at Rs.1500 per ASHA for 2 sets of uniform for 2,650 ASHAs.
2.  Ongoing Activity:
As per the NPCC discussion, the activity booked in HSS.204, IEC Annex, has been shifted to this head. 
Proposed for Uniforms for WHV @ Rs.1500 per field staff for 2 sets of uniform, for 8713 WHVs totalling to Rs.130.70 Lakhs
3. Ongoing activity.
An amount of Rs.9.71 Lakhs is proposed towards reimbursement of annual premium under Pradhan Mantri Jeevan Jyoti Bima Yojana (PMJJBY) for 2,226 ASHAs at Rs.436 per ASHA per year.
4. Ongoing activity.
An amount of Rs.43,160/- is proposed towards reimbursement of annual premium under Pradhan Mantri Suraksha Bima Yojana (PMSBY) for 2,158 ASHAs at Rs.20 per ASHA per year.
5. Ongoing activity.
An amount of Rs.28.23 Lakhs is proposed towards reimbursement of monthly premium under Pradhan Mantri Shram Yogi Maandhan (PMSYM) for 1,650 ASHAs, calculated at an average of Rs.1,711 per ASHA per year based on the last quarter reimbursement.
6. Ongoing activity: 
Proposed Rs.2613.9 lakhs towards ASHA (WHV) incentive for  filling CBAC form @ Rs.10/- per CBAC form for 3000 no's per WHV for 8713 WHVs .(Rural)</t>
  </si>
  <si>
    <t>6 Days</t>
  </si>
  <si>
    <r>
      <rPr>
        <b/>
        <i/>
        <sz val="11"/>
        <color rgb="FF7030A0"/>
        <rFont val="Aptos Narrow"/>
        <family val="2"/>
      </rPr>
      <t>Revised as per NPCC Discussion.</t>
    </r>
    <r>
      <rPr>
        <sz val="11"/>
        <color rgb="FF7030A0"/>
        <rFont val="Aptos Narrow"/>
        <family val="2"/>
      </rPr>
      <t xml:space="preserve">
Ongoing activity: 6-day induction training for 3,600 Medical Officers across 7 RTIs, conducted in 30 batches at Rs. 2,75,000 per batch.  Total cost is Rs.330 lakhs</t>
    </r>
  </si>
  <si>
    <r>
      <rPr>
        <b/>
        <i/>
        <sz val="11"/>
        <color rgb="FF7030A0"/>
        <rFont val="Aptos Narrow"/>
        <family val="2"/>
      </rPr>
      <t>Revised as per NPCC Discussion.</t>
    </r>
    <r>
      <rPr>
        <sz val="11"/>
        <color rgb="FF7030A0"/>
        <rFont val="Aptos Narrow"/>
        <family val="2"/>
      </rPr>
      <t xml:space="preserve">
Ongoing activity: Comprehensive Primary Health Care (CPHC) training for 3300 staff nurses of PHC/UPHC/RBSK across 7 RTIs, conducted over 10 days in 84 batches at Rs. 1,20,450 per batch.  Total cost is Rs.133.10 lakhs</t>
    </r>
  </si>
  <si>
    <r>
      <rPr>
        <b/>
        <i/>
        <sz val="11"/>
        <color rgb="FF7030A0"/>
        <rFont val="Aptos Narrow"/>
        <family val="2"/>
      </rPr>
      <t>Revised as per NPCC Discussion.</t>
    </r>
    <r>
      <rPr>
        <sz val="11"/>
        <color rgb="FF7030A0"/>
        <rFont val="Aptos Narrow"/>
        <family val="2"/>
      </rPr>
      <t xml:space="preserve">
Ongoing activity: Integrated refresher training for 3000 CHN/SHN/ANM/VHN/UHN across 11 RTIs, conducted over 5+5 days in 100 batches at Rs. 1,20,450 per batch.  Total cost is Rs.120.45 lakhs</t>
    </r>
  </si>
  <si>
    <t xml:space="preserve">1. New activity. Revised as per NPCC Discussion. Procurement of LINAC including CT Simulator at Kalaignar GH, Chennai.  Total cost is Rs.3650 lakhs. Details enclosed in NCD 110 LINAC Kalaignar
2. New activity.  Included as per NPCC Discssion. Procurment of LINAC to DH Tiruvannamalai.  Total cost is Rs.3650 laklhs.Details enclosed in NCD 110 LINAC Thiruvanamalai. 
3. New activity.  As per the NPCC Discussion, the procurement of Fibro scan for 2 institutions has been dropped
4. New Activity. Included as per the NPCC Discussion, proposed for Rs.469.80 Lakhs towards procurement of USG with Sheer Wave Elastography for Piloting of NAFLD screening and management across 10 districts @ Rs 30 lakhs/DH and BMI Measuring devices at Spoke(CHC and PHC level) across  10 selected Districts @ Rs 50,000 per CHC/SDH (BMI Kiosk) and @ Rs 15,000 per PHC (BMI assessment (Weighing Scale, Height Stand, Measuring Tape).
5. New Activity. As per the NPCC Discussion, proposed for Rs.142.36 Lakhs towards establishment of COUGH CLINICS for Screening, Early Diagnosis, and Management of COPD across the Health system in 11 pilot Districts- for Peak flow meter, Pulse oximeter and handheld spirometer. @ Rs 1800 per unit (Pulse oximeter and peak flow meter) and Rs 30,000 per unit for hand held spirometer </t>
  </si>
  <si>
    <t xml:space="preserve">New activity. As per NPCC discussion the activity  has been shifted from FMR.100.  Total cost is Rs.223 lakhs. Details in Annex 206 Integrated Elderly Care Unit. </t>
  </si>
  <si>
    <t xml:space="preserve">
3. New activity.  Procurement of equipment for newly constructed TAEI wards at Walajabad and Uthiramerur GH, Kancheepuram District.
Cost: Rs. 64.09 lakhs per centre; total Rs. 128.18 lakhs for 2 centres.
Details in NCD 125 Trauma Equipment.
4. New activity. Strengthening of trauma facilities is proposed for 4 Hub hospitals at a cost of Rs. 570.63 lakhs per centre, totaling Rs. 2,282.52 lakhs. This initiative aims to enhance trauma care capacity at high-burden centres. Details are enclosed in NCD 125 Trauma Hub Centre.
5. New activity.   Strengthening of Neurotrauma services through procurement of equipment in RGGGH Chennai, Thanjavur GH, Thiruvarur GH &amp; Salem GH.  Strengthening of Neurotrauma services @ Rs.97.07 lakhs per centre.  Total cost is Rs.388.28 lakhs for 4 centres.  Details enclosed in NCD 125 Neurotrauma services
6. New activity.  Procurement of Arthroscopy equipment @ Rs.65 lakhs per unit.  Total cost  Rs.195 lakhs for 3 units.  Details enclosed in NCD 125 Arthroscopy
7. New activity.  Procurement of C Arm @ Rs.25.52 lakhs per unit.  Total cost is Rs.76.56 lakhs for 3 units.  Details enclosed in NCD 125 C ArmAs per NPCC Discussion, activity has been shifted from NCD.109.
8.New  activity.  Total cost is Rs.12 lakhs.  Procurement of E FAST equipment at Sankagiri GH for management of Trauma patients.  Details enclosed in NCD 109 E FAST.</t>
  </si>
  <si>
    <t>1. Ongoing activity. Free Drugs for Primary Care Facilities – 
Funds amounting to Rs.4,000 Lakhs are proposed for supply of free drugs to 2,336 PHCs based on performance. Details are enclosed in HSS 180 – Free Drugs (Primary Care).
2.  Ongoing activity: Other Free Drugs - Funds amounting to Rs.506.25 Lakhs are proposed towards procurement and supply of other essential free drugs.
3. Ongoing activity.  Free Drugs for Secondary Care Facilities – Funds are proposed towards supply of free drugs to 299 District Hospitals and Sub-District Hospitals based on performance. Details are enclosed in HSS 180 – Free Drugs (Secondary Care).  Total cost.Rs.2500 lakhs
4. New activity.  Provision of Drugs at Hard-to -Reach tribal Areas. 
Building is under construction by Tribal Dept. For each MPC:  Drugs @ Rs.1 Lakhs per annum.  Total cost is Rs.25 lakhs for 25 MPCs Details enclosed in HSSR 180 MPCAs per the NPCC Discussion, the activity has been shifted from HSS (U).127
5.Ongoing activity. Drugs and Supplies: 1. Rs 708 Lakhs for drugs for 708 USHAC @ Rs. 100000. State to propose/shift the proposal under the Free Drug Service Initiative for Urban health facilities.  As per the NPCC Discussion, the activity has been shifted from HSS (U).137
6. Ongoing activity. Rs 1398 lakhs for 466 UPHCs under free drug initiative @Rs.3 lakhs/UPHC for FY 26-27.   State to propose/shift the proposal under the Free Drug Service Initiative for Urban health facilities.  As per the NPCC Discussion, the activity has been shifted from HSS (U).138
7. Ongoing activity. Rs. 156 lakhs for EDL &amp; NCD drugs for 39 UCHCs  @ Rs.4 lakhs/Facility. State to propose/shift the proposal under the Free Drug Service Initiative for Urban health facilities. As per the NPCC Discussion, the activity has been shifted from NCD.110
8. Ongoing activity.  Drugs &amp; supplies for PHCs @ Rs.1 lakh per PHC.  Total cost is Rs.1443 lakhs for 1443 PHCs.  As per the NPCC Discussion, the activity has been shifted from NCD.110
9. Ongoing activity.  Drugs &amp; supplies for HSCs @ Rs.15000 per HSC.  Total cost is Rs.1399.50 lakhs for 9330 HSCsAs per the NPCC Discussion, the activity has been shifted from NCD.99
10. Ongoing activity.  NPHCE - Drugs for 38 districts @ Rs.1 Lakh each.   Total cost is Rs.38 lakhs.  As per the NPCC Discussion, the activity has been shifted from NCD.119
11.Ongoing activity.  Procurement of Oral Morphine Tablet @ Rs.1 lakh per district.  Total cost is Rs.38 lakhs for 38 districts.  As per the NPCC Discussion, the activity has been shifted from NCD.107
12. Ongoing activity.  Total cost is Rs.380 lakhs.  NCD drugs for NCD clinics in 38 districts.  As per the NPCC Discussion, the activity has been shifted from NCD.108
13. Ongoing activity.  Drugs &amp; supplies for District CHC - 388 and SDH-262.  NCD drugs @ Rs.5.22 lakhs per facility.  Total cost is Rs.3393 lakhs for 650 facilities.  
14. Ongoing Activity 
Rs. 323.20 Lakhs for RBSK Drugs @ Rs. 0.4 Lakhs per unit for 808 unit. As per the NPCC Discussion, the activity has been shifted from RCH.21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</si>
</sst>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3" formatCode="_ * #,##0.00_ ;_ * \-#,##0.00_ ;_ * &quot;-&quot;??_ ;_ @_ "/>
    <numFmt numFmtId="164" formatCode="_(* #,##0.00_);_(* \(#,##0.00\);_(* &quot;-&quot;??_);_(@_)"/>
    <numFmt numFmtId="165" formatCode="0.00_ "/>
    <numFmt numFmtId="166" formatCode="_ * #,##0_ ;_ * \-#,##0_ ;_ * &quot;-&quot;??_ ;_ @_ "/>
    <numFmt numFmtId="167" formatCode="0.000"/>
    <numFmt numFmtId="168" formatCode="0.0"/>
  </numFmts>
  <fonts count="47" x14ac:knownFonts="1">
    <font>
      <sz val="11"/>
      <color theme="1"/>
      <name val="Aptos Narrow"/>
      <family val="2"/>
      <scheme val="minor"/>
    </font>
    <font>
      <sz val="11"/>
      <color theme="1"/>
      <name val="Aptos Narrow"/>
      <family val="2"/>
      <scheme val="minor"/>
    </font>
    <font>
      <b/>
      <sz val="11"/>
      <color rgb="FF000000"/>
      <name val="Calibri"/>
      <family val="2"/>
    </font>
    <font>
      <sz val="11"/>
      <color rgb="FF000000"/>
      <name val="Calibri"/>
      <family val="2"/>
    </font>
    <font>
      <sz val="11"/>
      <color theme="1"/>
      <name val="Calibri"/>
      <family val="2"/>
    </font>
    <font>
      <b/>
      <sz val="11"/>
      <color theme="1"/>
      <name val="Aptos Narrow"/>
      <family val="2"/>
      <scheme val="minor"/>
    </font>
    <font>
      <b/>
      <sz val="14"/>
      <color rgb="FF000000"/>
      <name val="Aptos Narrow"/>
      <family val="2"/>
      <scheme val="minor"/>
    </font>
    <font>
      <sz val="11"/>
      <color rgb="FF000000"/>
      <name val="Aptos Narrow"/>
      <family val="2"/>
      <scheme val="minor"/>
    </font>
    <font>
      <b/>
      <sz val="11"/>
      <color rgb="FF000000"/>
      <name val="Aptos Narrow"/>
      <family val="2"/>
      <scheme val="minor"/>
    </font>
    <font>
      <sz val="11"/>
      <name val="Aptos Narrow"/>
      <family val="2"/>
      <scheme val="minor"/>
    </font>
    <font>
      <b/>
      <sz val="11"/>
      <name val="Aptos Narrow"/>
      <family val="2"/>
      <scheme val="minor"/>
    </font>
    <font>
      <b/>
      <sz val="11"/>
      <color theme="3" tint="0.249977111117893"/>
      <name val="Aptos Narrow"/>
      <family val="2"/>
      <scheme val="minor"/>
    </font>
    <font>
      <sz val="11"/>
      <color theme="3" tint="0.249977111117893"/>
      <name val="Aptos Narrow"/>
      <family val="2"/>
      <scheme val="minor"/>
    </font>
    <font>
      <sz val="10"/>
      <color rgb="FF000000"/>
      <name val="Arial"/>
      <family val="2"/>
    </font>
    <font>
      <sz val="8"/>
      <name val="Aptos Narrow"/>
      <family val="2"/>
      <scheme val="minor"/>
    </font>
    <font>
      <b/>
      <i/>
      <sz val="14"/>
      <color theme="1"/>
      <name val="Aptos Narrow"/>
      <family val="2"/>
      <scheme val="minor"/>
    </font>
    <font>
      <sz val="11"/>
      <color rgb="FF000000"/>
      <name val="Aptos Narrow"/>
      <family val="2"/>
    </font>
    <font>
      <sz val="10"/>
      <color rgb="FF000000"/>
      <name val="Aptos Narrow"/>
      <family val="2"/>
      <scheme val="minor"/>
    </font>
    <font>
      <sz val="10"/>
      <name val="Arial"/>
      <family val="2"/>
    </font>
    <font>
      <b/>
      <sz val="11"/>
      <color rgb="FFFF0000"/>
      <name val="Aptos Narrow"/>
      <family val="2"/>
      <scheme val="minor"/>
    </font>
    <font>
      <sz val="11"/>
      <color theme="1"/>
      <name val="Aptos Narrow"/>
      <family val="2"/>
    </font>
    <font>
      <b/>
      <sz val="11"/>
      <color theme="0"/>
      <name val="Aptos Narrow"/>
      <family val="2"/>
    </font>
    <font>
      <b/>
      <i/>
      <sz val="11"/>
      <color theme="1"/>
      <name val="Aptos Narrow"/>
      <family val="2"/>
    </font>
    <font>
      <sz val="11"/>
      <name val="Aptos Narrow"/>
      <family val="2"/>
    </font>
    <font>
      <b/>
      <sz val="11"/>
      <color rgb="FF000000"/>
      <name val="Aptos Narrow"/>
      <family val="2"/>
    </font>
    <font>
      <b/>
      <sz val="11"/>
      <color theme="1"/>
      <name val="Aptos Narrow"/>
      <family val="2"/>
    </font>
    <font>
      <b/>
      <sz val="11"/>
      <name val="Aptos Narrow"/>
      <family val="2"/>
    </font>
    <font>
      <sz val="11"/>
      <color rgb="FF7030A0"/>
      <name val="Aptos Narrow"/>
      <family val="2"/>
    </font>
    <font>
      <b/>
      <i/>
      <sz val="11"/>
      <color rgb="FF7030A0"/>
      <name val="Aptos Narrow"/>
      <family val="2"/>
    </font>
    <font>
      <sz val="11"/>
      <color rgb="FFFF0000"/>
      <name val="Aptos Narrow"/>
      <family val="2"/>
    </font>
    <font>
      <b/>
      <sz val="11"/>
      <color rgb="FFFF0000"/>
      <name val="Aptos Narrow"/>
      <family val="2"/>
    </font>
    <font>
      <i/>
      <sz val="11"/>
      <color rgb="FF7030A0"/>
      <name val="Aptos Narrow"/>
      <family val="2"/>
    </font>
    <font>
      <sz val="11"/>
      <color rgb="FFC00000"/>
      <name val="Aptos Narrow"/>
      <family val="2"/>
    </font>
    <font>
      <b/>
      <sz val="11"/>
      <color rgb="FFC00000"/>
      <name val="Aptos Narrow"/>
      <family val="2"/>
    </font>
    <font>
      <sz val="11"/>
      <color rgb="FFFFFFFF"/>
      <name val="Aptos Narrow"/>
      <family val="2"/>
    </font>
    <font>
      <sz val="10"/>
      <color rgb="FF000000"/>
      <name val="Aptos Narrow"/>
      <family val="2"/>
    </font>
    <font>
      <sz val="10"/>
      <color theme="1"/>
      <name val="Aptos Narrow"/>
      <family val="2"/>
    </font>
    <font>
      <b/>
      <i/>
      <sz val="11"/>
      <color rgb="FF000000"/>
      <name val="Aptos Narrow"/>
      <family val="2"/>
    </font>
    <font>
      <b/>
      <sz val="10"/>
      <color rgb="FF000000"/>
      <name val="Aptos Narrow"/>
      <family val="2"/>
    </font>
    <font>
      <b/>
      <sz val="10"/>
      <color theme="1"/>
      <name val="Aptos Narrow"/>
      <family val="2"/>
    </font>
    <font>
      <sz val="11"/>
      <color rgb="FF215C98"/>
      <name val="Aptos Narrow"/>
      <family val="2"/>
    </font>
    <font>
      <b/>
      <sz val="10"/>
      <color rgb="FFC00000"/>
      <name val="Aptos Narrow"/>
      <family val="2"/>
    </font>
    <font>
      <b/>
      <sz val="11"/>
      <color rgb="FFFFFFFF"/>
      <name val="Aptos Narrow"/>
      <family val="2"/>
    </font>
    <font>
      <b/>
      <sz val="11"/>
      <color rgb="FF7030A0"/>
      <name val="Aptos Narrow"/>
      <family val="2"/>
    </font>
    <font>
      <sz val="10"/>
      <color rgb="FF000000"/>
      <name val="Arial"/>
      <family val="2"/>
    </font>
    <font>
      <sz val="11"/>
      <color rgb="FF0070C0"/>
      <name val="Aptos Narrow"/>
      <family val="2"/>
    </font>
    <font>
      <b/>
      <i/>
      <sz val="11"/>
      <color rgb="FF0070C0"/>
      <name val="Aptos Narrow"/>
      <family val="2"/>
    </font>
  </fonts>
  <fills count="53">
    <fill>
      <patternFill patternType="none"/>
    </fill>
    <fill>
      <patternFill patternType="gray125"/>
    </fill>
    <fill>
      <patternFill patternType="solid">
        <fgColor theme="0"/>
        <bgColor indexed="64"/>
      </patternFill>
    </fill>
    <fill>
      <patternFill patternType="solid">
        <fgColor theme="0"/>
        <bgColor rgb="FFD6DCE4"/>
      </patternFill>
    </fill>
    <fill>
      <patternFill patternType="solid">
        <fgColor theme="0"/>
        <bgColor rgb="FFFFFF00"/>
      </patternFill>
    </fill>
    <fill>
      <patternFill patternType="solid">
        <fgColor theme="0"/>
        <bgColor rgb="FF93C47D"/>
      </patternFill>
    </fill>
    <fill>
      <patternFill patternType="solid">
        <fgColor theme="5" tint="0.79998168889431442"/>
        <bgColor rgb="FFB4C6E7"/>
      </patternFill>
    </fill>
    <fill>
      <patternFill patternType="solid">
        <fgColor theme="9" tint="0.79998168889431442"/>
        <bgColor rgb="FFB4C6E7"/>
      </patternFill>
    </fill>
    <fill>
      <patternFill patternType="solid">
        <fgColor theme="4" tint="0.59999389629810485"/>
        <bgColor rgb="FFB4C6E7"/>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theme="9" tint="0.59999389629810485"/>
        <bgColor rgb="FFB4C6E7"/>
      </patternFill>
    </fill>
    <fill>
      <patternFill patternType="solid">
        <fgColor theme="5" tint="0.59999389629810485"/>
        <bgColor rgb="FFB4C6E7"/>
      </patternFill>
    </fill>
    <fill>
      <patternFill patternType="solid">
        <fgColor rgb="FFEBE5B5"/>
        <bgColor indexed="64"/>
      </patternFill>
    </fill>
    <fill>
      <patternFill patternType="solid">
        <fgColor rgb="FFEBE5B5"/>
        <bgColor rgb="FFFFFF00"/>
      </patternFill>
    </fill>
    <fill>
      <patternFill patternType="solid">
        <fgColor theme="4" tint="-0.249977111117893"/>
        <bgColor indexed="64"/>
      </patternFill>
    </fill>
    <fill>
      <patternFill patternType="solid">
        <fgColor theme="4" tint="0.39997558519241921"/>
        <bgColor indexed="64"/>
      </patternFill>
    </fill>
    <fill>
      <patternFill patternType="solid">
        <fgColor theme="4" tint="0.39997558519241921"/>
        <bgColor rgb="FFB4C6E7"/>
      </patternFill>
    </fill>
    <fill>
      <patternFill patternType="solid">
        <fgColor theme="1"/>
        <bgColor indexed="64"/>
      </patternFill>
    </fill>
    <fill>
      <patternFill patternType="solid">
        <fgColor rgb="FFEAD1DC"/>
        <bgColor indexed="64"/>
      </patternFill>
    </fill>
    <fill>
      <patternFill patternType="solid">
        <fgColor theme="5" tint="0.79998168889431442"/>
        <bgColor indexed="64"/>
      </patternFill>
    </fill>
    <fill>
      <patternFill patternType="solid">
        <fgColor theme="8" tint="0.79998168889431442"/>
        <bgColor indexed="64"/>
      </patternFill>
    </fill>
    <fill>
      <patternFill patternType="solid">
        <fgColor theme="1" tint="4.9989318521683403E-2"/>
        <bgColor indexed="64"/>
      </patternFill>
    </fill>
    <fill>
      <patternFill patternType="solid">
        <fgColor theme="6" tint="0.39997558519241921"/>
        <bgColor indexed="64"/>
      </patternFill>
    </fill>
    <fill>
      <patternFill patternType="solid">
        <fgColor rgb="FFB8CCE4"/>
        <bgColor rgb="FFB8CCE4"/>
      </patternFill>
    </fill>
    <fill>
      <patternFill patternType="solid">
        <fgColor theme="0"/>
        <bgColor theme="0"/>
      </patternFill>
    </fill>
    <fill>
      <patternFill patternType="solid">
        <fgColor rgb="FFFFFFFF"/>
        <bgColor rgb="FFFFFFFF"/>
      </patternFill>
    </fill>
    <fill>
      <patternFill patternType="solid">
        <fgColor rgb="FFB4C6E7"/>
        <bgColor rgb="FFB4C6E7"/>
      </patternFill>
    </fill>
    <fill>
      <patternFill patternType="solid">
        <fgColor rgb="FFFFFFFF"/>
        <bgColor indexed="64"/>
      </patternFill>
    </fill>
    <fill>
      <patternFill patternType="solid">
        <fgColor rgb="FF83CCEB"/>
        <bgColor rgb="FF83CCEB"/>
      </patternFill>
    </fill>
    <fill>
      <patternFill patternType="solid">
        <fgColor rgb="FFF2DBDB"/>
        <bgColor rgb="FFF2DBDB"/>
      </patternFill>
    </fill>
    <fill>
      <patternFill patternType="solid">
        <fgColor rgb="FFE5B8B7"/>
        <bgColor rgb="FFE5B8B7"/>
      </patternFill>
    </fill>
    <fill>
      <patternFill patternType="solid">
        <fgColor rgb="FFFDE9D9"/>
        <bgColor rgb="FFFDE9D9"/>
      </patternFill>
    </fill>
    <fill>
      <patternFill patternType="solid">
        <fgColor rgb="FFFBD4B4"/>
        <bgColor rgb="FFFBD4B4"/>
      </patternFill>
    </fill>
    <fill>
      <patternFill patternType="solid">
        <fgColor rgb="FFD8D8D8"/>
        <bgColor rgb="FFD8D8D8"/>
      </patternFill>
    </fill>
    <fill>
      <patternFill patternType="solid">
        <fgColor rgb="FFFFFF00"/>
        <bgColor rgb="FFFFFF00"/>
      </patternFill>
    </fill>
    <fill>
      <patternFill patternType="solid">
        <fgColor rgb="FF95B3D7"/>
        <bgColor rgb="FF95B3D7"/>
      </patternFill>
    </fill>
    <fill>
      <patternFill patternType="solid">
        <fgColor theme="5" tint="0.79995117038483843"/>
        <bgColor indexed="64"/>
      </patternFill>
    </fill>
    <fill>
      <patternFill patternType="solid">
        <fgColor theme="5" tint="0.79995117038483843"/>
        <bgColor rgb="FFB4C6E7"/>
      </patternFill>
    </fill>
    <fill>
      <patternFill patternType="solid">
        <fgColor theme="9" tint="0.79995117038483843"/>
        <bgColor rgb="FFB4C6E7"/>
      </patternFill>
    </fill>
    <fill>
      <patternFill patternType="solid">
        <fgColor theme="0" tint="-0.14996795556505021"/>
        <bgColor indexed="64"/>
      </patternFill>
    </fill>
    <fill>
      <patternFill patternType="solid">
        <fgColor theme="4" tint="0.39994506668294322"/>
        <bgColor rgb="FFB4C6E7"/>
      </patternFill>
    </fill>
    <fill>
      <patternFill patternType="solid">
        <fgColor theme="4" tint="0.39994506668294322"/>
        <bgColor indexed="64"/>
      </patternFill>
    </fill>
    <fill>
      <patternFill patternType="solid">
        <fgColor rgb="FF104861"/>
        <bgColor rgb="FF104861"/>
      </patternFill>
    </fill>
    <fill>
      <patternFill patternType="solid">
        <fgColor rgb="FFFBE2D5"/>
        <bgColor rgb="FFFBE2D5"/>
      </patternFill>
    </fill>
    <fill>
      <patternFill patternType="solid">
        <fgColor rgb="FFD9D9D9"/>
        <bgColor rgb="FFD9D9D9"/>
      </patternFill>
    </fill>
    <fill>
      <patternFill patternType="solid">
        <fgColor rgb="FFEBE5B5"/>
        <bgColor rgb="FFEBE5B5"/>
      </patternFill>
    </fill>
    <fill>
      <patternFill patternType="solid">
        <fgColor rgb="FF44B3E1"/>
        <bgColor rgb="FF44B3E1"/>
      </patternFill>
    </fill>
    <fill>
      <patternFill patternType="solid">
        <fgColor rgb="FF305496"/>
        <bgColor rgb="FF305496"/>
      </patternFill>
    </fill>
    <fill>
      <patternFill patternType="solid">
        <fgColor rgb="FFFCE4D6"/>
        <bgColor rgb="FFFCE4D6"/>
      </patternFill>
    </fill>
    <fill>
      <patternFill patternType="solid">
        <fgColor rgb="FFD9D9D9"/>
        <bgColor indexed="64"/>
      </patternFill>
    </fill>
    <fill>
      <patternFill patternType="solid">
        <fgColor rgb="FFFFFF00"/>
        <bgColor indexed="64"/>
      </patternFill>
    </fill>
  </fills>
  <borders count="2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bottom style="thin">
        <color rgb="FF000000"/>
      </bottom>
      <diagonal/>
    </border>
    <border>
      <left/>
      <right style="thin">
        <color rgb="FF000000"/>
      </right>
      <top/>
      <bottom style="thin">
        <color rgb="FF000000"/>
      </bottom>
      <diagonal/>
    </border>
    <border>
      <left/>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bottom/>
      <diagonal/>
    </border>
    <border>
      <left/>
      <right style="thin">
        <color rgb="FF000000"/>
      </right>
      <top style="thin">
        <color rgb="FF000000"/>
      </top>
      <bottom/>
      <diagonal/>
    </border>
    <border>
      <left style="thin">
        <color rgb="FF000000"/>
      </left>
      <right/>
      <top style="thin">
        <color rgb="FF000000"/>
      </top>
      <bottom/>
      <diagonal/>
    </border>
    <border>
      <left style="thin">
        <color rgb="FF000000"/>
      </left>
      <right/>
      <top/>
      <bottom style="thin">
        <color rgb="FF000000"/>
      </bottom>
      <diagonal/>
    </border>
    <border>
      <left/>
      <right/>
      <top style="thin">
        <color rgb="FF000000"/>
      </top>
      <bottom/>
      <diagonal/>
    </border>
    <border>
      <left style="thin">
        <color indexed="64"/>
      </left>
      <right/>
      <top style="thin">
        <color indexed="64"/>
      </top>
      <bottom/>
      <diagonal/>
    </border>
    <border>
      <left style="thin">
        <color rgb="FF000000"/>
      </left>
      <right/>
      <top/>
      <bottom/>
      <diagonal/>
    </border>
  </borders>
  <cellStyleXfs count="612">
    <xf numFmtId="0" fontId="0" fillId="0" borderId="0"/>
    <xf numFmtId="164" fontId="1" fillId="0" borderId="0" applyFont="0" applyFill="0" applyBorder="0" applyAlignment="0" applyProtection="0"/>
    <xf numFmtId="0" fontId="13" fillId="0" borderId="0"/>
    <xf numFmtId="43" fontId="13" fillId="0" borderId="0" applyFont="0" applyFill="0" applyBorder="0" applyAlignment="0" applyProtection="0"/>
    <xf numFmtId="0" fontId="13" fillId="0" borderId="0"/>
    <xf numFmtId="0" fontId="1" fillId="0" borderId="0"/>
    <xf numFmtId="0" fontId="1" fillId="0" borderId="0"/>
    <xf numFmtId="43" fontId="13" fillId="0" borderId="0" applyFont="0" applyFill="0" applyBorder="0" applyAlignment="0" applyProtection="0"/>
    <xf numFmtId="0" fontId="17" fillId="0" borderId="0"/>
    <xf numFmtId="43" fontId="1" fillId="0" borderId="0" applyFont="0" applyFill="0" applyBorder="0" applyAlignment="0" applyProtection="0"/>
    <xf numFmtId="0" fontId="18"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43" fontId="13" fillId="0" borderId="0" applyFont="0" applyFill="0" applyBorder="0" applyAlignment="0" applyProtection="0"/>
    <xf numFmtId="0" fontId="44" fillId="0" borderId="0"/>
    <xf numFmtId="43" fontId="13"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3"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8" fillId="0" borderId="0"/>
    <xf numFmtId="43" fontId="13"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3" fillId="0" borderId="0" applyFont="0" applyFill="0" applyBorder="0" applyAlignment="0" applyProtection="0"/>
    <xf numFmtId="43" fontId="13"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9" fontId="13" fillId="0" borderId="0" applyFont="0" applyFill="0" applyBorder="0" applyAlignment="0" applyProtection="0"/>
    <xf numFmtId="43" fontId="13"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43" fontId="13"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3"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3" fillId="0" borderId="0" applyFont="0" applyFill="0" applyBorder="0" applyAlignment="0" applyProtection="0"/>
    <xf numFmtId="0" fontId="1" fillId="0" borderId="0"/>
    <xf numFmtId="43" fontId="1" fillId="0" borderId="0" applyFont="0" applyFill="0" applyBorder="0" applyAlignment="0" applyProtection="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0" fontId="1" fillId="0" borderId="0"/>
    <xf numFmtId="43" fontId="13" fillId="0" borderId="0" applyFont="0" applyFill="0" applyBorder="0" applyAlignment="0" applyProtection="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0" fontId="1" fillId="0" borderId="0"/>
    <xf numFmtId="0" fontId="1" fillId="0" borderId="0"/>
    <xf numFmtId="0" fontId="1" fillId="0" borderId="0"/>
  </cellStyleXfs>
  <cellXfs count="678">
    <xf numFmtId="0" fontId="0" fillId="0" borderId="0" xfId="0"/>
    <xf numFmtId="0" fontId="3" fillId="0" borderId="0" xfId="0" applyFont="1" applyAlignment="1">
      <alignment vertical="center" wrapText="1"/>
    </xf>
    <xf numFmtId="0" fontId="3" fillId="0" borderId="0" xfId="0" applyFont="1" applyAlignment="1">
      <alignment horizontal="center" vertical="center" wrapText="1"/>
    </xf>
    <xf numFmtId="0" fontId="4" fillId="0" borderId="0" xfId="0" applyFont="1" applyAlignment="1">
      <alignment vertical="center" wrapText="1"/>
    </xf>
    <xf numFmtId="0" fontId="2" fillId="0" borderId="0" xfId="0" applyFont="1" applyAlignment="1">
      <alignment horizontal="center" vertical="center" wrapText="1"/>
    </xf>
    <xf numFmtId="0" fontId="2" fillId="0" borderId="0" xfId="0" applyFont="1" applyAlignment="1">
      <alignment vertical="center" wrapText="1"/>
    </xf>
    <xf numFmtId="0" fontId="7" fillId="0" borderId="0" xfId="0" applyFont="1" applyAlignment="1">
      <alignment vertical="center" wrapText="1"/>
    </xf>
    <xf numFmtId="0" fontId="6" fillId="0" borderId="6" xfId="0" applyFont="1" applyBorder="1" applyAlignment="1">
      <alignment vertical="center" wrapText="1"/>
    </xf>
    <xf numFmtId="2" fontId="8" fillId="0" borderId="1" xfId="0" quotePrefix="1" applyNumberFormat="1" applyFont="1" applyBorder="1" applyAlignment="1" applyProtection="1">
      <alignment vertical="center" wrapText="1"/>
      <protection locked="0" hidden="1"/>
    </xf>
    <xf numFmtId="2" fontId="8" fillId="0" borderId="1" xfId="0" applyNumberFormat="1" applyFont="1" applyBorder="1" applyAlignment="1" applyProtection="1">
      <alignment vertical="center" wrapText="1"/>
      <protection locked="0" hidden="1"/>
    </xf>
    <xf numFmtId="164" fontId="5" fillId="0" borderId="1" xfId="1" applyFont="1" applyBorder="1" applyAlignment="1">
      <alignment vertical="center" wrapText="1"/>
    </xf>
    <xf numFmtId="0" fontId="5" fillId="0" borderId="1" xfId="0" applyFont="1" applyBorder="1" applyAlignment="1">
      <alignment vertical="center" wrapText="1"/>
    </xf>
    <xf numFmtId="0" fontId="10" fillId="11" borderId="1" xfId="0" applyFont="1" applyFill="1" applyBorder="1" applyAlignment="1">
      <alignment horizontal="center" vertical="center" wrapText="1"/>
    </xf>
    <xf numFmtId="0" fontId="0" fillId="0" borderId="1" xfId="0" applyBorder="1" applyAlignment="1">
      <alignment horizontal="center" vertical="center" wrapText="1"/>
    </xf>
    <xf numFmtId="164" fontId="5" fillId="0" borderId="1" xfId="1" applyFont="1" applyBorder="1" applyAlignment="1" applyProtection="1">
      <alignment horizontal="center" vertical="center" wrapText="1"/>
      <protection locked="0" hidden="1"/>
    </xf>
    <xf numFmtId="0" fontId="0" fillId="0" borderId="1" xfId="0" applyBorder="1" applyAlignment="1">
      <alignment vertical="center" wrapText="1"/>
    </xf>
    <xf numFmtId="2" fontId="0" fillId="0" borderId="1" xfId="0" applyNumberFormat="1" applyBorder="1" applyAlignment="1">
      <alignment vertical="center" wrapText="1"/>
    </xf>
    <xf numFmtId="2" fontId="0" fillId="0" borderId="1" xfId="0" applyNumberFormat="1" applyBorder="1" applyAlignment="1" applyProtection="1">
      <alignment vertical="center" wrapText="1"/>
      <protection locked="0" hidden="1"/>
    </xf>
    <xf numFmtId="164" fontId="8" fillId="9" borderId="1" xfId="1" applyFont="1" applyFill="1" applyBorder="1" applyAlignment="1" applyProtection="1">
      <alignment horizontal="center" vertical="center" wrapText="1"/>
      <protection hidden="1"/>
    </xf>
    <xf numFmtId="0" fontId="5" fillId="9" borderId="1" xfId="0" applyFont="1" applyFill="1" applyBorder="1" applyAlignment="1">
      <alignment horizontal="center" vertical="center" wrapText="1"/>
    </xf>
    <xf numFmtId="164" fontId="10" fillId="10" borderId="1" xfId="1" applyFont="1" applyFill="1" applyBorder="1" applyAlignment="1">
      <alignment horizontal="center" vertical="center" wrapText="1"/>
    </xf>
    <xf numFmtId="164" fontId="8" fillId="0" borderId="1" xfId="1" quotePrefix="1" applyFont="1" applyBorder="1" applyAlignment="1" applyProtection="1">
      <alignment vertical="center" wrapText="1"/>
      <protection locked="0" hidden="1"/>
    </xf>
    <xf numFmtId="164" fontId="8" fillId="0" borderId="1" xfId="1" applyFont="1" applyBorder="1" applyAlignment="1" applyProtection="1">
      <alignment vertical="center" wrapText="1"/>
      <protection locked="0" hidden="1"/>
    </xf>
    <xf numFmtId="164" fontId="0" fillId="0" borderId="1" xfId="1" applyFont="1" applyBorder="1" applyAlignment="1" applyProtection="1">
      <alignment vertical="center" wrapText="1"/>
      <protection locked="0" hidden="1"/>
    </xf>
    <xf numFmtId="164" fontId="3" fillId="0" borderId="0" xfId="1" applyFont="1" applyAlignment="1">
      <alignment vertical="center" wrapText="1"/>
    </xf>
    <xf numFmtId="164" fontId="8" fillId="8" borderId="1" xfId="1" applyFont="1" applyFill="1" applyBorder="1" applyAlignment="1">
      <alignment horizontal="center" vertical="center" wrapText="1"/>
    </xf>
    <xf numFmtId="164" fontId="8" fillId="14" borderId="1" xfId="1" applyFont="1" applyFill="1" applyBorder="1" applyAlignment="1" applyProtection="1">
      <alignment horizontal="center" vertical="center" wrapText="1"/>
      <protection hidden="1"/>
    </xf>
    <xf numFmtId="0" fontId="5" fillId="14" borderId="1" xfId="0" applyFont="1" applyFill="1" applyBorder="1" applyAlignment="1">
      <alignment horizontal="center" vertical="center" wrapText="1"/>
    </xf>
    <xf numFmtId="164" fontId="5" fillId="14" borderId="1" xfId="1" applyFont="1" applyFill="1" applyBorder="1" applyAlignment="1" applyProtection="1">
      <alignment horizontal="center" vertical="center" wrapText="1"/>
      <protection hidden="1"/>
    </xf>
    <xf numFmtId="0" fontId="1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11" fillId="0" borderId="1" xfId="0" applyFont="1" applyBorder="1" applyAlignment="1">
      <alignment vertical="center" wrapText="1"/>
    </xf>
    <xf numFmtId="0" fontId="11" fillId="3" borderId="1" xfId="0" applyFont="1" applyFill="1" applyBorder="1" applyAlignment="1">
      <alignment vertical="center" wrapText="1"/>
    </xf>
    <xf numFmtId="0" fontId="11" fillId="4" borderId="1" xfId="0" applyFont="1" applyFill="1" applyBorder="1" applyAlignment="1">
      <alignment horizontal="center" vertical="center" wrapText="1"/>
    </xf>
    <xf numFmtId="0" fontId="11" fillId="4" borderId="1" xfId="0" applyFont="1" applyFill="1" applyBorder="1" applyAlignment="1">
      <alignment vertical="center" wrapText="1"/>
    </xf>
    <xf numFmtId="0" fontId="11" fillId="15" borderId="1" xfId="0" applyFont="1" applyFill="1" applyBorder="1" applyAlignment="1">
      <alignment horizontal="center" vertical="center" wrapText="1"/>
    </xf>
    <xf numFmtId="0" fontId="11" fillId="5" borderId="1" xfId="0" applyFont="1" applyFill="1" applyBorder="1" applyAlignment="1">
      <alignment vertical="center" wrapText="1"/>
    </xf>
    <xf numFmtId="0" fontId="11" fillId="2" borderId="1" xfId="0" applyFont="1" applyFill="1" applyBorder="1" applyAlignment="1">
      <alignment vertical="center" wrapText="1"/>
    </xf>
    <xf numFmtId="0" fontId="11" fillId="0" borderId="1" xfId="0" applyFont="1" applyBorder="1" applyAlignment="1">
      <alignment horizontal="left" vertical="center" wrapText="1"/>
    </xf>
    <xf numFmtId="0" fontId="11" fillId="9" borderId="1" xfId="0" applyFont="1" applyFill="1" applyBorder="1" applyAlignment="1">
      <alignment horizontal="center" vertical="center" wrapText="1"/>
    </xf>
    <xf numFmtId="164" fontId="6" fillId="0" borderId="0" xfId="1" applyFont="1" applyAlignment="1">
      <alignment horizontal="left" vertical="center" wrapText="1"/>
    </xf>
    <xf numFmtId="164" fontId="8" fillId="14" borderId="1" xfId="1" applyFont="1" applyFill="1" applyBorder="1" applyAlignment="1" applyProtection="1">
      <alignment vertical="center" wrapText="1"/>
      <protection locked="0" hidden="1"/>
    </xf>
    <xf numFmtId="164" fontId="8" fillId="9" borderId="1" xfId="1" applyFont="1" applyFill="1" applyBorder="1" applyAlignment="1" applyProtection="1">
      <alignment vertical="center" wrapText="1"/>
      <protection locked="0" hidden="1"/>
    </xf>
    <xf numFmtId="164" fontId="5" fillId="9" borderId="1" xfId="1" applyFont="1" applyFill="1" applyBorder="1" applyAlignment="1">
      <alignment vertical="center" wrapText="1"/>
    </xf>
    <xf numFmtId="164" fontId="5" fillId="14" borderId="1" xfId="1" applyFont="1" applyFill="1" applyBorder="1" applyAlignment="1">
      <alignment vertical="center" wrapText="1"/>
    </xf>
    <xf numFmtId="164" fontId="8" fillId="0" borderId="0" xfId="1" applyFont="1" applyAlignment="1">
      <alignment vertical="center" wrapText="1"/>
    </xf>
    <xf numFmtId="164" fontId="2" fillId="0" borderId="0" xfId="1" applyFont="1" applyAlignment="1">
      <alignment vertical="center" wrapText="1"/>
    </xf>
    <xf numFmtId="164" fontId="8" fillId="0" borderId="1" xfId="1" applyFont="1" applyFill="1" applyBorder="1" applyAlignment="1" applyProtection="1">
      <alignment vertical="center" wrapText="1"/>
      <protection locked="0" hidden="1"/>
    </xf>
    <xf numFmtId="164" fontId="8" fillId="19" borderId="1" xfId="1" quotePrefix="1" applyFont="1" applyFill="1" applyBorder="1" applyAlignment="1" applyProtection="1">
      <alignment vertical="center" wrapText="1"/>
      <protection locked="0" hidden="1"/>
    </xf>
    <xf numFmtId="2" fontId="8" fillId="19" borderId="1" xfId="0" quotePrefix="1" applyNumberFormat="1" applyFont="1" applyFill="1" applyBorder="1" applyAlignment="1" applyProtection="1">
      <alignment vertical="center" wrapText="1"/>
      <protection locked="0" hidden="1"/>
    </xf>
    <xf numFmtId="164" fontId="8" fillId="19" borderId="1" xfId="1" applyFont="1" applyFill="1" applyBorder="1" applyAlignment="1" applyProtection="1">
      <alignment vertical="center" wrapText="1"/>
      <protection locked="0" hidden="1"/>
    </xf>
    <xf numFmtId="0" fontId="5" fillId="19" borderId="1" xfId="0" applyFont="1" applyFill="1" applyBorder="1" applyAlignment="1">
      <alignment vertical="center" wrapText="1"/>
    </xf>
    <xf numFmtId="0" fontId="11" fillId="20" borderId="1" xfId="0" applyFont="1" applyFill="1" applyBorder="1" applyAlignment="1">
      <alignment vertical="center" wrapText="1"/>
    </xf>
    <xf numFmtId="2" fontId="8" fillId="0" borderId="1" xfId="0" quotePrefix="1" applyNumberFormat="1" applyFont="1" applyBorder="1" applyAlignment="1" applyProtection="1">
      <alignment vertical="center"/>
      <protection locked="0" hidden="1"/>
    </xf>
    <xf numFmtId="164" fontId="11" fillId="0" borderId="1" xfId="1" applyFont="1" applyFill="1" applyBorder="1" applyAlignment="1">
      <alignment vertical="center" wrapText="1"/>
    </xf>
    <xf numFmtId="164" fontId="3" fillId="0" borderId="0" xfId="1" applyFont="1" applyAlignment="1">
      <alignment horizontal="center" vertical="center" wrapText="1"/>
    </xf>
    <xf numFmtId="164" fontId="8" fillId="0" borderId="1" xfId="1" quotePrefix="1" applyFont="1" applyFill="1" applyBorder="1" applyAlignment="1" applyProtection="1">
      <alignment vertical="center" wrapText="1"/>
      <protection locked="0" hidden="1"/>
    </xf>
    <xf numFmtId="49" fontId="0" fillId="0" borderId="1" xfId="0" applyNumberFormat="1" applyBorder="1" applyAlignment="1">
      <alignment horizontal="left" vertical="center" wrapText="1"/>
    </xf>
    <xf numFmtId="49" fontId="0" fillId="19" borderId="1" xfId="0" applyNumberFormat="1" applyFill="1" applyBorder="1" applyAlignment="1">
      <alignment horizontal="left" vertical="center" wrapText="1"/>
    </xf>
    <xf numFmtId="49" fontId="0" fillId="14" borderId="1" xfId="0" applyNumberFormat="1" applyFill="1" applyBorder="1" applyAlignment="1">
      <alignment horizontal="left" vertical="center" wrapText="1"/>
    </xf>
    <xf numFmtId="164" fontId="7" fillId="14" borderId="1" xfId="1" applyFont="1" applyFill="1" applyBorder="1" applyAlignment="1" applyProtection="1">
      <alignment vertical="center" wrapText="1"/>
      <protection locked="0" hidden="1"/>
    </xf>
    <xf numFmtId="164" fontId="1" fillId="14" borderId="1" xfId="1" applyFont="1" applyFill="1" applyBorder="1" applyAlignment="1">
      <alignment vertical="center" wrapText="1"/>
    </xf>
    <xf numFmtId="164" fontId="7" fillId="0" borderId="1" xfId="1" applyFont="1" applyBorder="1" applyAlignment="1" applyProtection="1">
      <alignment vertical="center" wrapText="1"/>
      <protection locked="0" hidden="1"/>
    </xf>
    <xf numFmtId="164" fontId="1" fillId="0" borderId="1" xfId="1" applyFont="1" applyBorder="1" applyAlignment="1">
      <alignment vertical="center" wrapText="1"/>
    </xf>
    <xf numFmtId="164" fontId="1" fillId="0" borderId="1" xfId="1" applyFont="1" applyBorder="1" applyAlignment="1" applyProtection="1">
      <alignment horizontal="center" vertical="center" wrapText="1"/>
      <protection locked="0" hidden="1"/>
    </xf>
    <xf numFmtId="164" fontId="7" fillId="19" borderId="1" xfId="1" applyFont="1" applyFill="1" applyBorder="1" applyAlignment="1" applyProtection="1">
      <alignment vertical="center" wrapText="1"/>
      <protection locked="0" hidden="1"/>
    </xf>
    <xf numFmtId="164" fontId="1" fillId="19" borderId="1" xfId="1" applyFont="1" applyFill="1" applyBorder="1" applyAlignment="1">
      <alignment vertical="center" wrapText="1"/>
    </xf>
    <xf numFmtId="164" fontId="7" fillId="14" borderId="1" xfId="1" applyFont="1" applyFill="1" applyBorder="1" applyAlignment="1" applyProtection="1">
      <alignment horizontal="center" vertical="center" wrapText="1"/>
      <protection hidden="1"/>
    </xf>
    <xf numFmtId="164" fontId="7" fillId="0" borderId="1" xfId="1" applyFont="1" applyFill="1" applyBorder="1" applyAlignment="1" applyProtection="1">
      <alignment vertical="center" wrapText="1"/>
      <protection locked="0" hidden="1"/>
    </xf>
    <xf numFmtId="164" fontId="1" fillId="0" borderId="1" xfId="1" applyFont="1" applyFill="1" applyBorder="1" applyAlignment="1">
      <alignment vertical="center" wrapText="1"/>
    </xf>
    <xf numFmtId="0" fontId="11" fillId="22" borderId="1" xfId="0" applyFont="1" applyFill="1" applyBorder="1" applyAlignment="1">
      <alignment vertical="center" wrapText="1"/>
    </xf>
    <xf numFmtId="164" fontId="8" fillId="23" borderId="1" xfId="1" applyFont="1" applyFill="1" applyBorder="1" applyAlignment="1" applyProtection="1">
      <alignment vertical="center" wrapText="1"/>
      <protection locked="0" hidden="1"/>
    </xf>
    <xf numFmtId="164" fontId="8" fillId="23" borderId="1" xfId="1" quotePrefix="1" applyFont="1" applyFill="1" applyBorder="1" applyAlignment="1" applyProtection="1">
      <alignment vertical="center" wrapText="1"/>
      <protection locked="0" hidden="1"/>
    </xf>
    <xf numFmtId="2" fontId="8" fillId="23" borderId="1" xfId="0" quotePrefix="1" applyNumberFormat="1" applyFont="1" applyFill="1" applyBorder="1" applyAlignment="1" applyProtection="1">
      <alignment vertical="center" wrapText="1"/>
      <protection locked="0" hidden="1"/>
    </xf>
    <xf numFmtId="0" fontId="5" fillId="23" borderId="1" xfId="0" applyFont="1" applyFill="1" applyBorder="1" applyAlignment="1">
      <alignment vertical="center" wrapText="1"/>
    </xf>
    <xf numFmtId="164" fontId="8" fillId="0" borderId="1" xfId="1" quotePrefix="1" applyFont="1" applyBorder="1" applyAlignment="1" applyProtection="1">
      <alignment vertical="center" wrapText="1"/>
      <protection hidden="1"/>
    </xf>
    <xf numFmtId="164" fontId="8" fillId="19" borderId="1" xfId="1" quotePrefix="1" applyFont="1" applyFill="1" applyBorder="1" applyAlignment="1" applyProtection="1">
      <alignment vertical="center" wrapText="1"/>
      <protection hidden="1"/>
    </xf>
    <xf numFmtId="164" fontId="8" fillId="23" borderId="1" xfId="1" quotePrefix="1" applyFont="1" applyFill="1" applyBorder="1" applyAlignment="1" applyProtection="1">
      <alignment vertical="center" wrapText="1"/>
      <protection hidden="1"/>
    </xf>
    <xf numFmtId="164" fontId="8" fillId="0" borderId="1" xfId="1" applyFont="1" applyBorder="1" applyAlignment="1" applyProtection="1">
      <alignment vertical="center" wrapText="1"/>
      <protection hidden="1"/>
    </xf>
    <xf numFmtId="164" fontId="8" fillId="0" borderId="1" xfId="1" applyFont="1" applyFill="1" applyBorder="1" applyAlignment="1" applyProtection="1">
      <alignment vertical="center" wrapText="1"/>
      <protection hidden="1"/>
    </xf>
    <xf numFmtId="164" fontId="8" fillId="19" borderId="1" xfId="1" applyFont="1" applyFill="1" applyBorder="1" applyAlignment="1" applyProtection="1">
      <alignment vertical="center" wrapText="1"/>
      <protection hidden="1"/>
    </xf>
    <xf numFmtId="164" fontId="8" fillId="14" borderId="1" xfId="1" applyFont="1" applyFill="1" applyBorder="1" applyAlignment="1" applyProtection="1">
      <alignment vertical="center" wrapText="1"/>
      <protection hidden="1"/>
    </xf>
    <xf numFmtId="164" fontId="8" fillId="23" borderId="1" xfId="1" applyFont="1" applyFill="1" applyBorder="1" applyAlignment="1" applyProtection="1">
      <alignment vertical="center" wrapText="1"/>
      <protection hidden="1"/>
    </xf>
    <xf numFmtId="164" fontId="5" fillId="0" borderId="1" xfId="1" applyFont="1" applyBorder="1" applyAlignment="1" applyProtection="1">
      <alignment vertical="center" wrapText="1"/>
    </xf>
    <xf numFmtId="164" fontId="5" fillId="0" borderId="1" xfId="1" applyFont="1" applyFill="1" applyBorder="1" applyAlignment="1" applyProtection="1">
      <alignment vertical="center" wrapText="1"/>
    </xf>
    <xf numFmtId="164" fontId="5" fillId="19" borderId="1" xfId="1" applyFont="1" applyFill="1" applyBorder="1" applyAlignment="1" applyProtection="1">
      <alignment vertical="center" wrapText="1"/>
    </xf>
    <xf numFmtId="164" fontId="5" fillId="23" borderId="1" xfId="1" applyFont="1" applyFill="1" applyBorder="1" applyAlignment="1" applyProtection="1">
      <alignment vertical="center" wrapText="1"/>
    </xf>
    <xf numFmtId="0" fontId="6" fillId="24" borderId="6" xfId="0" applyFont="1" applyFill="1" applyBorder="1" applyAlignment="1">
      <alignment vertical="center" wrapText="1"/>
    </xf>
    <xf numFmtId="0" fontId="6" fillId="0" borderId="0" xfId="0" applyFont="1" applyAlignment="1">
      <alignment horizontal="left" vertical="center" wrapText="1"/>
    </xf>
    <xf numFmtId="0" fontId="16" fillId="0" borderId="1" xfId="0" applyFont="1" applyBorder="1" applyAlignment="1">
      <alignment vertical="center" wrapText="1"/>
    </xf>
    <xf numFmtId="0" fontId="8" fillId="0" borderId="1" xfId="1" applyNumberFormat="1" applyFont="1" applyBorder="1" applyAlignment="1" applyProtection="1">
      <alignment vertical="center" wrapText="1"/>
    </xf>
    <xf numFmtId="0" fontId="8" fillId="23" borderId="1" xfId="1" applyNumberFormat="1" applyFont="1" applyFill="1" applyBorder="1" applyAlignment="1" applyProtection="1">
      <alignment vertical="center" wrapText="1"/>
    </xf>
    <xf numFmtId="0" fontId="8" fillId="19" borderId="1" xfId="1" applyNumberFormat="1" applyFont="1" applyFill="1" applyBorder="1" applyAlignment="1" applyProtection="1">
      <alignment vertical="center" wrapText="1"/>
    </xf>
    <xf numFmtId="0" fontId="5" fillId="0" borderId="1" xfId="1" applyNumberFormat="1" applyFont="1" applyBorder="1" applyAlignment="1" applyProtection="1">
      <alignment horizontal="center" vertical="center" wrapText="1"/>
      <protection locked="0" hidden="1"/>
    </xf>
    <xf numFmtId="2" fontId="19" fillId="0" borderId="1" xfId="0" quotePrefix="1" applyNumberFormat="1" applyFont="1" applyBorder="1" applyAlignment="1" applyProtection="1">
      <alignment vertical="center" wrapText="1"/>
      <protection locked="0" hidden="1"/>
    </xf>
    <xf numFmtId="0" fontId="19" fillId="0" borderId="1" xfId="1" applyNumberFormat="1" applyFont="1" applyBorder="1" applyAlignment="1" applyProtection="1">
      <alignment vertical="center" wrapText="1"/>
    </xf>
    <xf numFmtId="2" fontId="19" fillId="0" borderId="1" xfId="0" applyNumberFormat="1" applyFont="1" applyBorder="1" applyAlignment="1" applyProtection="1">
      <alignment vertical="center" wrapText="1"/>
      <protection locked="0" hidden="1"/>
    </xf>
    <xf numFmtId="0" fontId="20" fillId="0" borderId="0" xfId="6" applyFont="1" applyAlignment="1">
      <alignment vertical="top"/>
    </xf>
    <xf numFmtId="0" fontId="20" fillId="0" borderId="0" xfId="6" applyFont="1" applyAlignment="1">
      <alignment horizontal="left" vertical="top" wrapText="1"/>
    </xf>
    <xf numFmtId="0" fontId="20" fillId="0" borderId="0" xfId="6" applyFont="1" applyAlignment="1">
      <alignment vertical="top" wrapText="1"/>
    </xf>
    <xf numFmtId="0" fontId="20" fillId="0" borderId="0" xfId="6" applyFont="1" applyAlignment="1">
      <alignment horizontal="center" vertical="top" wrapText="1"/>
    </xf>
    <xf numFmtId="0" fontId="20" fillId="0" borderId="0" xfId="6" applyFont="1" applyAlignment="1">
      <alignment horizontal="right" vertical="top" wrapText="1"/>
    </xf>
    <xf numFmtId="2" fontId="20" fillId="0" borderId="0" xfId="6" applyNumberFormat="1" applyFont="1" applyAlignment="1">
      <alignment vertical="top" wrapText="1"/>
    </xf>
    <xf numFmtId="0" fontId="22" fillId="0" borderId="0" xfId="6" applyFont="1" applyAlignment="1">
      <alignment horizontal="right" vertical="top"/>
    </xf>
    <xf numFmtId="43" fontId="24" fillId="25" borderId="12" xfId="0" applyNumberFormat="1" applyFont="1" applyFill="1" applyBorder="1" applyAlignment="1">
      <alignment horizontal="center" vertical="center" wrapText="1"/>
    </xf>
    <xf numFmtId="43" fontId="24" fillId="25" borderId="12" xfId="0" applyNumberFormat="1" applyFont="1" applyFill="1" applyBorder="1" applyAlignment="1">
      <alignment horizontal="left" vertical="center" wrapText="1"/>
    </xf>
    <xf numFmtId="43" fontId="24" fillId="25" borderId="14" xfId="0" applyNumberFormat="1" applyFont="1" applyFill="1" applyBorder="1" applyAlignment="1">
      <alignment horizontal="center" vertical="center" wrapText="1"/>
    </xf>
    <xf numFmtId="0" fontId="24" fillId="25" borderId="12" xfId="0" applyFont="1" applyFill="1" applyBorder="1" applyAlignment="1">
      <alignment horizontal="center" vertical="center" wrapText="1"/>
    </xf>
    <xf numFmtId="2" fontId="24" fillId="25" borderId="12" xfId="0" applyNumberFormat="1" applyFont="1" applyFill="1" applyBorder="1" applyAlignment="1">
      <alignment horizontal="center" vertical="center" wrapText="1"/>
    </xf>
    <xf numFmtId="43" fontId="24" fillId="25" borderId="13" xfId="0" applyNumberFormat="1" applyFont="1" applyFill="1" applyBorder="1" applyAlignment="1">
      <alignment horizontal="center" vertical="center" wrapText="1"/>
    </xf>
    <xf numFmtId="43" fontId="24" fillId="31" borderId="12" xfId="0" applyNumberFormat="1" applyFont="1" applyFill="1" applyBorder="1" applyAlignment="1">
      <alignment horizontal="center" vertical="center" wrapText="1"/>
    </xf>
    <xf numFmtId="0" fontId="25" fillId="32" borderId="12" xfId="0" applyFont="1" applyFill="1" applyBorder="1" applyAlignment="1">
      <alignment horizontal="center" vertical="center" wrapText="1"/>
    </xf>
    <xf numFmtId="43" fontId="25" fillId="33" borderId="12" xfId="0" applyNumberFormat="1" applyFont="1" applyFill="1" applyBorder="1" applyAlignment="1">
      <alignment horizontal="center" vertical="center" wrapText="1"/>
    </xf>
    <xf numFmtId="0" fontId="25" fillId="34" borderId="12" xfId="0" applyFont="1" applyFill="1" applyBorder="1" applyAlignment="1">
      <alignment horizontal="center" vertical="center" wrapText="1"/>
    </xf>
    <xf numFmtId="0" fontId="20" fillId="0" borderId="0" xfId="6" applyFont="1" applyAlignment="1">
      <alignment vertical="center"/>
    </xf>
    <xf numFmtId="0" fontId="23" fillId="0" borderId="17" xfId="0" applyFont="1" applyBorder="1" applyAlignment="1">
      <alignment vertical="top"/>
    </xf>
    <xf numFmtId="0" fontId="23" fillId="0" borderId="15" xfId="0" applyFont="1" applyBorder="1" applyAlignment="1">
      <alignment vertical="top"/>
    </xf>
    <xf numFmtId="0" fontId="24" fillId="0" borderId="12" xfId="0" applyFont="1" applyBorder="1" applyAlignment="1">
      <alignment horizontal="center" vertical="top"/>
    </xf>
    <xf numFmtId="0" fontId="26" fillId="0" borderId="12" xfId="4" applyFont="1" applyBorder="1" applyAlignment="1">
      <alignment horizontal="left" vertical="top" wrapText="1"/>
    </xf>
    <xf numFmtId="43" fontId="16" fillId="0" borderId="12" xfId="0" applyNumberFormat="1" applyFont="1" applyBorder="1" applyAlignment="1">
      <alignment horizontal="left" vertical="top" wrapText="1"/>
    </xf>
    <xf numFmtId="43" fontId="16" fillId="0" borderId="12" xfId="0" applyNumberFormat="1" applyFont="1" applyBorder="1" applyAlignment="1">
      <alignment vertical="top"/>
    </xf>
    <xf numFmtId="43" fontId="16" fillId="0" borderId="12" xfId="0" applyNumberFormat="1" applyFont="1" applyBorder="1" applyAlignment="1">
      <alignment horizontal="center" vertical="top"/>
    </xf>
    <xf numFmtId="0" fontId="20" fillId="0" borderId="12" xfId="0" applyFont="1" applyBorder="1" applyAlignment="1">
      <alignment horizontal="center" vertical="top" wrapText="1"/>
    </xf>
    <xf numFmtId="0" fontId="16" fillId="0" borderId="12" xfId="0" applyFont="1" applyBorder="1" applyAlignment="1">
      <alignment horizontal="center" vertical="top"/>
    </xf>
    <xf numFmtId="0" fontId="23" fillId="0" borderId="12" xfId="4" applyFont="1" applyBorder="1" applyAlignment="1">
      <alignment horizontal="center" vertical="top"/>
    </xf>
    <xf numFmtId="2" fontId="16" fillId="0" borderId="12" xfId="0" applyNumberFormat="1" applyFont="1" applyBorder="1" applyAlignment="1">
      <alignment horizontal="center" vertical="top"/>
    </xf>
    <xf numFmtId="2" fontId="27" fillId="0" borderId="12" xfId="0" applyNumberFormat="1" applyFont="1" applyBorder="1" applyAlignment="1">
      <alignment horizontal="right" vertical="top"/>
    </xf>
    <xf numFmtId="2" fontId="27" fillId="26" borderId="12" xfId="0" applyNumberFormat="1" applyFont="1" applyFill="1" applyBorder="1" applyAlignment="1">
      <alignment horizontal="left" vertical="top" wrapText="1"/>
    </xf>
    <xf numFmtId="43" fontId="24" fillId="27" borderId="12" xfId="0" applyNumberFormat="1" applyFont="1" applyFill="1" applyBorder="1" applyAlignment="1">
      <alignment horizontal="center" vertical="top"/>
    </xf>
    <xf numFmtId="0" fontId="24" fillId="27" borderId="12" xfId="0" applyFont="1" applyFill="1" applyBorder="1" applyAlignment="1">
      <alignment horizontal="center" vertical="top"/>
    </xf>
    <xf numFmtId="43" fontId="25" fillId="26" borderId="12" xfId="0" applyNumberFormat="1" applyFont="1" applyFill="1" applyBorder="1" applyAlignment="1">
      <alignment horizontal="center" vertical="top" wrapText="1"/>
    </xf>
    <xf numFmtId="0" fontId="25" fillId="26" borderId="12" xfId="0" applyFont="1" applyFill="1" applyBorder="1" applyAlignment="1">
      <alignment horizontal="center" vertical="top" wrapText="1"/>
    </xf>
    <xf numFmtId="43" fontId="24" fillId="26" borderId="12" xfId="0" applyNumberFormat="1" applyFont="1" applyFill="1" applyBorder="1" applyAlignment="1">
      <alignment horizontal="center" vertical="top" wrapText="1"/>
    </xf>
    <xf numFmtId="0" fontId="20" fillId="26" borderId="12" xfId="0" applyFont="1" applyFill="1" applyBorder="1" applyAlignment="1">
      <alignment horizontal="center" vertical="top" wrapText="1"/>
    </xf>
    <xf numFmtId="0" fontId="20" fillId="0" borderId="12" xfId="0" applyFont="1" applyBorder="1" applyAlignment="1">
      <alignment horizontal="left" vertical="top" wrapText="1"/>
    </xf>
    <xf numFmtId="0" fontId="20" fillId="0" borderId="12" xfId="0" applyFont="1" applyBorder="1" applyAlignment="1">
      <alignment vertical="top" wrapText="1"/>
    </xf>
    <xf numFmtId="0" fontId="16" fillId="0" borderId="12" xfId="0" applyFont="1" applyBorder="1" applyAlignment="1">
      <alignment horizontal="center" vertical="top" wrapText="1"/>
    </xf>
    <xf numFmtId="0" fontId="27" fillId="26" borderId="12" xfId="0" applyFont="1" applyFill="1" applyBorder="1" applyAlignment="1">
      <alignment horizontal="left" vertical="top" wrapText="1"/>
    </xf>
    <xf numFmtId="0" fontId="23" fillId="26" borderId="12" xfId="4" applyFont="1" applyFill="1" applyBorder="1" applyAlignment="1">
      <alignment horizontal="center" vertical="top" wrapText="1"/>
    </xf>
    <xf numFmtId="0" fontId="23" fillId="0" borderId="12" xfId="4" applyFont="1" applyBorder="1" applyAlignment="1">
      <alignment horizontal="left" vertical="top" wrapText="1"/>
    </xf>
    <xf numFmtId="0" fontId="23" fillId="0" borderId="12" xfId="4" applyFont="1" applyBorder="1" applyAlignment="1">
      <alignment vertical="top"/>
    </xf>
    <xf numFmtId="0" fontId="23" fillId="26" borderId="12" xfId="4" applyFont="1" applyFill="1" applyBorder="1" applyAlignment="1">
      <alignment horizontal="center" vertical="top"/>
    </xf>
    <xf numFmtId="0" fontId="23" fillId="0" borderId="12" xfId="4" applyFont="1" applyBorder="1" applyAlignment="1">
      <alignment horizontal="center" vertical="top" wrapText="1"/>
    </xf>
    <xf numFmtId="2" fontId="23" fillId="0" borderId="12" xfId="4" applyNumberFormat="1" applyFont="1" applyBorder="1" applyAlignment="1">
      <alignment horizontal="center" vertical="top"/>
    </xf>
    <xf numFmtId="2" fontId="27" fillId="0" borderId="13" xfId="4" applyNumberFormat="1" applyFont="1" applyBorder="1" applyAlignment="1">
      <alignment horizontal="right" vertical="top"/>
    </xf>
    <xf numFmtId="0" fontId="27" fillId="0" borderId="12" xfId="4" applyFont="1" applyBorder="1" applyAlignment="1">
      <alignment vertical="top" wrapText="1"/>
    </xf>
    <xf numFmtId="43" fontId="26" fillId="26" borderId="17" xfId="0" applyNumberFormat="1" applyFont="1" applyFill="1" applyBorder="1" applyAlignment="1">
      <alignment horizontal="center" vertical="top" wrapText="1"/>
    </xf>
    <xf numFmtId="0" fontId="26" fillId="26" borderId="17" xfId="0" applyFont="1" applyFill="1" applyBorder="1" applyAlignment="1">
      <alignment horizontal="center" vertical="top" wrapText="1"/>
    </xf>
    <xf numFmtId="0" fontId="26" fillId="26" borderId="15" xfId="0" applyFont="1" applyFill="1" applyBorder="1" applyAlignment="1">
      <alignment horizontal="center" vertical="top" wrapText="1"/>
    </xf>
    <xf numFmtId="0" fontId="23" fillId="0" borderId="0" xfId="6" applyFont="1" applyAlignment="1">
      <alignment vertical="top"/>
    </xf>
    <xf numFmtId="0" fontId="16" fillId="27" borderId="12" xfId="0" applyFont="1" applyFill="1" applyBorder="1" applyAlignment="1">
      <alignment horizontal="center" vertical="top"/>
    </xf>
    <xf numFmtId="0" fontId="16" fillId="0" borderId="12" xfId="0" applyFont="1" applyBorder="1" applyAlignment="1">
      <alignment horizontal="left" vertical="top" wrapText="1"/>
    </xf>
    <xf numFmtId="2" fontId="16" fillId="0" borderId="14" xfId="0" applyNumberFormat="1" applyFont="1" applyBorder="1" applyAlignment="1">
      <alignment horizontal="center" vertical="top"/>
    </xf>
    <xf numFmtId="2" fontId="27" fillId="0" borderId="1" xfId="0" applyNumberFormat="1" applyFont="1" applyBorder="1" applyAlignment="1">
      <alignment horizontal="right" vertical="top"/>
    </xf>
    <xf numFmtId="0" fontId="27" fillId="0" borderId="15" xfId="0" applyFont="1" applyBorder="1" applyAlignment="1">
      <alignment horizontal="left" vertical="top" wrapText="1"/>
    </xf>
    <xf numFmtId="0" fontId="29" fillId="26" borderId="14" xfId="4" applyFont="1" applyFill="1" applyBorder="1" applyAlignment="1">
      <alignment horizontal="center" vertical="top" wrapText="1"/>
    </xf>
    <xf numFmtId="0" fontId="30" fillId="0" borderId="17" xfId="4" applyFont="1" applyBorder="1" applyAlignment="1">
      <alignment horizontal="left" vertical="top" wrapText="1"/>
    </xf>
    <xf numFmtId="0" fontId="29" fillId="0" borderId="17" xfId="4" applyFont="1" applyBorder="1" applyAlignment="1">
      <alignment horizontal="center" vertical="top"/>
    </xf>
    <xf numFmtId="0" fontId="29" fillId="0" borderId="17" xfId="4" applyFont="1" applyBorder="1" applyAlignment="1">
      <alignment horizontal="left" vertical="top" wrapText="1"/>
    </xf>
    <xf numFmtId="0" fontId="29" fillId="0" borderId="17" xfId="4" applyFont="1" applyBorder="1" applyAlignment="1">
      <alignment vertical="top"/>
    </xf>
    <xf numFmtId="0" fontId="29" fillId="26" borderId="17" xfId="4" applyFont="1" applyFill="1" applyBorder="1" applyAlignment="1">
      <alignment horizontal="center" vertical="top"/>
    </xf>
    <xf numFmtId="0" fontId="29" fillId="0" borderId="17" xfId="4" applyFont="1" applyBorder="1" applyAlignment="1">
      <alignment horizontal="center" vertical="top" wrapText="1"/>
    </xf>
    <xf numFmtId="2" fontId="29" fillId="0" borderId="17" xfId="4" applyNumberFormat="1" applyFont="1" applyBorder="1" applyAlignment="1">
      <alignment horizontal="center" vertical="top"/>
    </xf>
    <xf numFmtId="2" fontId="30" fillId="0" borderId="1" xfId="4" applyNumberFormat="1" applyFont="1" applyBorder="1" applyAlignment="1">
      <alignment horizontal="right" vertical="top"/>
    </xf>
    <xf numFmtId="0" fontId="29" fillId="0" borderId="17" xfId="4" applyFont="1" applyBorder="1" applyAlignment="1">
      <alignment vertical="top" wrapText="1"/>
    </xf>
    <xf numFmtId="43" fontId="24" fillId="26" borderId="17" xfId="0" applyNumberFormat="1" applyFont="1" applyFill="1" applyBorder="1" applyAlignment="1">
      <alignment horizontal="center" vertical="top" wrapText="1"/>
    </xf>
    <xf numFmtId="0" fontId="25" fillId="26" borderId="17" xfId="0" applyFont="1" applyFill="1" applyBorder="1" applyAlignment="1">
      <alignment horizontal="center" vertical="top" wrapText="1"/>
    </xf>
    <xf numFmtId="43" fontId="25" fillId="26" borderId="17" xfId="0" applyNumberFormat="1" applyFont="1" applyFill="1" applyBorder="1" applyAlignment="1">
      <alignment horizontal="center" vertical="top" wrapText="1"/>
    </xf>
    <xf numFmtId="0" fontId="25" fillId="26" borderId="15" xfId="0" applyFont="1" applyFill="1" applyBorder="1" applyAlignment="1">
      <alignment horizontal="center" vertical="top" wrapText="1"/>
    </xf>
    <xf numFmtId="0" fontId="24" fillId="0" borderId="12" xfId="0" applyFont="1" applyBorder="1" applyAlignment="1">
      <alignment horizontal="left" vertical="top" wrapText="1"/>
    </xf>
    <xf numFmtId="43" fontId="29" fillId="0" borderId="12" xfId="3" applyFont="1" applyBorder="1" applyAlignment="1">
      <alignment horizontal="center" vertical="top"/>
    </xf>
    <xf numFmtId="2" fontId="16" fillId="0" borderId="12" xfId="0" applyNumberFormat="1" applyFont="1" applyBorder="1" applyAlignment="1">
      <alignment horizontal="right" vertical="top"/>
    </xf>
    <xf numFmtId="0" fontId="16" fillId="0" borderId="12" xfId="0" applyFont="1" applyBorder="1" applyAlignment="1">
      <alignment vertical="top"/>
    </xf>
    <xf numFmtId="43" fontId="16" fillId="0" borderId="12" xfId="3" applyFont="1" applyBorder="1" applyAlignment="1">
      <alignment horizontal="center" vertical="top"/>
    </xf>
    <xf numFmtId="0" fontId="23" fillId="27" borderId="12" xfId="0" applyFont="1" applyFill="1" applyBorder="1" applyAlignment="1">
      <alignment horizontal="left" vertical="top" wrapText="1"/>
    </xf>
    <xf numFmtId="0" fontId="31" fillId="0" borderId="12" xfId="0" applyFont="1" applyBorder="1" applyAlignment="1">
      <alignment horizontal="left" vertical="top" wrapText="1"/>
    </xf>
    <xf numFmtId="0" fontId="16" fillId="27" borderId="12" xfId="0" applyFont="1" applyFill="1" applyBorder="1" applyAlignment="1">
      <alignment horizontal="left" vertical="top" wrapText="1"/>
    </xf>
    <xf numFmtId="0" fontId="16" fillId="0" borderId="12" xfId="5" applyFont="1" applyBorder="1" applyAlignment="1">
      <alignment vertical="top" wrapText="1"/>
    </xf>
    <xf numFmtId="0" fontId="23" fillId="0" borderId="12" xfId="5" applyFont="1" applyBorder="1" applyAlignment="1">
      <alignment horizontal="left" vertical="top" wrapText="1"/>
    </xf>
    <xf numFmtId="0" fontId="16" fillId="0" borderId="12" xfId="5" applyFont="1" applyBorder="1" applyAlignment="1">
      <alignment horizontal="center" vertical="top"/>
    </xf>
    <xf numFmtId="0" fontId="16" fillId="0" borderId="12" xfId="5" applyFont="1" applyBorder="1" applyAlignment="1">
      <alignment horizontal="center" vertical="top" wrapText="1"/>
    </xf>
    <xf numFmtId="43" fontId="16" fillId="0" borderId="12" xfId="3" applyFont="1" applyFill="1" applyBorder="1" applyAlignment="1">
      <alignment horizontal="center" vertical="top"/>
    </xf>
    <xf numFmtId="43" fontId="32" fillId="0" borderId="12" xfId="3" applyFont="1" applyFill="1" applyBorder="1" applyAlignment="1">
      <alignment horizontal="right" vertical="top"/>
    </xf>
    <xf numFmtId="0" fontId="27" fillId="0" borderId="12" xfId="5" applyFont="1" applyBorder="1" applyAlignment="1">
      <alignment vertical="top" wrapText="1"/>
    </xf>
    <xf numFmtId="0" fontId="16" fillId="0" borderId="12" xfId="5" applyFont="1" applyBorder="1" applyAlignment="1">
      <alignment horizontal="left" vertical="top" wrapText="1"/>
    </xf>
    <xf numFmtId="43" fontId="27" fillId="0" borderId="12" xfId="3" applyFont="1" applyFill="1" applyBorder="1" applyAlignment="1">
      <alignment horizontal="right" vertical="top"/>
    </xf>
    <xf numFmtId="0" fontId="27" fillId="0" borderId="12" xfId="5" applyFont="1" applyBorder="1" applyAlignment="1">
      <alignment horizontal="left" vertical="top" wrapText="1"/>
    </xf>
    <xf numFmtId="0" fontId="16" fillId="0" borderId="13" xfId="5" applyFont="1" applyBorder="1" applyAlignment="1">
      <alignment horizontal="left" vertical="top" wrapText="1"/>
    </xf>
    <xf numFmtId="0" fontId="16" fillId="0" borderId="13" xfId="5" applyFont="1" applyBorder="1" applyAlignment="1">
      <alignment horizontal="center" vertical="top"/>
    </xf>
    <xf numFmtId="0" fontId="16" fillId="0" borderId="13" xfId="5" applyFont="1" applyBorder="1" applyAlignment="1">
      <alignment horizontal="center" vertical="top" wrapText="1"/>
    </xf>
    <xf numFmtId="43" fontId="23" fillId="0" borderId="12" xfId="3" applyFont="1" applyFill="1" applyBorder="1" applyAlignment="1">
      <alignment horizontal="center" vertical="top"/>
    </xf>
    <xf numFmtId="0" fontId="16" fillId="0" borderId="14" xfId="5" applyFont="1" applyBorder="1" applyAlignment="1">
      <alignment vertical="top" wrapText="1"/>
    </xf>
    <xf numFmtId="0" fontId="16" fillId="0" borderId="1" xfId="5" applyFont="1" applyBorder="1" applyAlignment="1">
      <alignment vertical="top" wrapText="1"/>
    </xf>
    <xf numFmtId="0" fontId="16" fillId="0" borderId="1" xfId="5" applyFont="1" applyBorder="1" applyAlignment="1">
      <alignment horizontal="center" vertical="top"/>
    </xf>
    <xf numFmtId="0" fontId="16" fillId="0" borderId="15" xfId="5" applyFont="1" applyBorder="1" applyAlignment="1">
      <alignment horizontal="center" vertical="top"/>
    </xf>
    <xf numFmtId="0" fontId="16" fillId="0" borderId="16" xfId="5" applyFont="1" applyBorder="1" applyAlignment="1">
      <alignment horizontal="center" vertical="top"/>
    </xf>
    <xf numFmtId="43" fontId="23" fillId="0" borderId="16" xfId="15" applyFont="1" applyFill="1" applyBorder="1" applyAlignment="1">
      <alignment horizontal="center" vertical="top"/>
    </xf>
    <xf numFmtId="43" fontId="32" fillId="0" borderId="15" xfId="3" applyFont="1" applyBorder="1" applyAlignment="1">
      <alignment horizontal="right" vertical="top"/>
    </xf>
    <xf numFmtId="0" fontId="32" fillId="0" borderId="12" xfId="5" applyFont="1" applyBorder="1" applyAlignment="1">
      <alignment vertical="top" wrapText="1"/>
    </xf>
    <xf numFmtId="0" fontId="16" fillId="0" borderId="16" xfId="5" applyFont="1" applyBorder="1" applyAlignment="1">
      <alignment vertical="top" wrapText="1"/>
    </xf>
    <xf numFmtId="167" fontId="16" fillId="0" borderId="12" xfId="0" applyNumberFormat="1" applyFont="1" applyBorder="1" applyAlignment="1">
      <alignment horizontal="center" vertical="top"/>
    </xf>
    <xf numFmtId="0" fontId="24" fillId="26" borderId="12" xfId="0" applyFont="1" applyFill="1" applyBorder="1" applyAlignment="1">
      <alignment horizontal="left" vertical="top" wrapText="1"/>
    </xf>
    <xf numFmtId="0" fontId="16" fillId="27" borderId="12" xfId="0" applyFont="1" applyFill="1" applyBorder="1" applyAlignment="1">
      <alignment horizontal="center" vertical="top" wrapText="1"/>
    </xf>
    <xf numFmtId="0" fontId="16" fillId="26" borderId="12" xfId="0" applyFont="1" applyFill="1" applyBorder="1" applyAlignment="1">
      <alignment horizontal="center" vertical="top"/>
    </xf>
    <xf numFmtId="0" fontId="16" fillId="26" borderId="12" xfId="0" applyFont="1" applyFill="1" applyBorder="1" applyAlignment="1">
      <alignment vertical="top"/>
    </xf>
    <xf numFmtId="0" fontId="24" fillId="26" borderId="12" xfId="0" applyFont="1" applyFill="1" applyBorder="1" applyAlignment="1">
      <alignment horizontal="left" vertical="top"/>
    </xf>
    <xf numFmtId="0" fontId="16" fillId="27" borderId="13" xfId="0" applyFont="1" applyFill="1" applyBorder="1" applyAlignment="1">
      <alignment horizontal="center" vertical="top"/>
    </xf>
    <xf numFmtId="2" fontId="16" fillId="27" borderId="12" xfId="0" applyNumberFormat="1" applyFont="1" applyFill="1" applyBorder="1" applyAlignment="1">
      <alignment horizontal="center" vertical="top"/>
    </xf>
    <xf numFmtId="0" fontId="24" fillId="26" borderId="24" xfId="0" applyFont="1" applyFill="1" applyBorder="1" applyAlignment="1">
      <alignment horizontal="left" vertical="top"/>
    </xf>
    <xf numFmtId="0" fontId="16" fillId="27" borderId="2" xfId="0" applyFont="1" applyFill="1" applyBorder="1" applyAlignment="1">
      <alignment horizontal="center" vertical="top"/>
    </xf>
    <xf numFmtId="0" fontId="16" fillId="27" borderId="23" xfId="0" applyFont="1" applyFill="1" applyBorder="1" applyAlignment="1">
      <alignment horizontal="left" vertical="top" wrapText="1"/>
    </xf>
    <xf numFmtId="0" fontId="24" fillId="0" borderId="14" xfId="0" applyFont="1" applyBorder="1" applyAlignment="1">
      <alignment horizontal="center" vertical="top"/>
    </xf>
    <xf numFmtId="0" fontId="24" fillId="26" borderId="1" xfId="0" applyFont="1" applyFill="1" applyBorder="1" applyAlignment="1">
      <alignment horizontal="left" vertical="top"/>
    </xf>
    <xf numFmtId="0" fontId="16" fillId="27" borderId="1" xfId="0" applyFont="1" applyFill="1" applyBorder="1" applyAlignment="1">
      <alignment horizontal="center" vertical="top"/>
    </xf>
    <xf numFmtId="0" fontId="16" fillId="27" borderId="1" xfId="0" applyFont="1" applyFill="1" applyBorder="1" applyAlignment="1">
      <alignment horizontal="left" vertical="top" wrapText="1"/>
    </xf>
    <xf numFmtId="0" fontId="16" fillId="27" borderId="15" xfId="0" applyFont="1" applyFill="1" applyBorder="1" applyAlignment="1">
      <alignment horizontal="left" vertical="top" wrapText="1"/>
    </xf>
    <xf numFmtId="0" fontId="27" fillId="27" borderId="12" xfId="0" applyFont="1" applyFill="1" applyBorder="1" applyAlignment="1">
      <alignment horizontal="left" vertical="top" wrapText="1"/>
    </xf>
    <xf numFmtId="0" fontId="20" fillId="26" borderId="12" xfId="0" applyFont="1" applyFill="1" applyBorder="1" applyAlignment="1">
      <alignment vertical="top" wrapText="1"/>
    </xf>
    <xf numFmtId="0" fontId="20" fillId="26" borderId="12" xfId="0" applyFont="1" applyFill="1" applyBorder="1" applyAlignment="1">
      <alignment vertical="top"/>
    </xf>
    <xf numFmtId="0" fontId="24" fillId="26" borderId="16" xfId="0" applyFont="1" applyFill="1" applyBorder="1" applyAlignment="1">
      <alignment horizontal="left" vertical="top" wrapText="1"/>
    </xf>
    <xf numFmtId="0" fontId="16" fillId="27" borderId="16" xfId="0" applyFont="1" applyFill="1" applyBorder="1" applyAlignment="1">
      <alignment horizontal="center" vertical="top"/>
    </xf>
    <xf numFmtId="0" fontId="16" fillId="27" borderId="16" xfId="0" applyFont="1" applyFill="1" applyBorder="1" applyAlignment="1">
      <alignment horizontal="left" vertical="top" wrapText="1"/>
    </xf>
    <xf numFmtId="0" fontId="23" fillId="27" borderId="12" xfId="0" applyFont="1" applyFill="1" applyBorder="1" applyAlignment="1">
      <alignment horizontal="center" vertical="top"/>
    </xf>
    <xf numFmtId="0" fontId="16" fillId="27" borderId="0" xfId="0" applyFont="1" applyFill="1" applyAlignment="1">
      <alignment horizontal="left" vertical="top" wrapText="1"/>
    </xf>
    <xf numFmtId="0" fontId="24" fillId="0" borderId="13" xfId="0" applyFont="1" applyBorder="1" applyAlignment="1">
      <alignment horizontal="center" vertical="top"/>
    </xf>
    <xf numFmtId="0" fontId="24" fillId="26" borderId="13" xfId="0" applyFont="1" applyFill="1" applyBorder="1" applyAlignment="1">
      <alignment horizontal="left" vertical="top" wrapText="1"/>
    </xf>
    <xf numFmtId="0" fontId="24" fillId="0" borderId="1" xfId="0" applyFont="1" applyBorder="1" applyAlignment="1">
      <alignment horizontal="center" vertical="top"/>
    </xf>
    <xf numFmtId="0" fontId="24" fillId="26" borderId="1" xfId="0" applyFont="1" applyFill="1" applyBorder="1" applyAlignment="1">
      <alignment horizontal="left" vertical="top" wrapText="1"/>
    </xf>
    <xf numFmtId="0" fontId="16" fillId="26" borderId="12" xfId="0" applyFont="1" applyFill="1" applyBorder="1" applyAlignment="1">
      <alignment horizontal="center" vertical="top" wrapText="1"/>
    </xf>
    <xf numFmtId="0" fontId="16" fillId="26" borderId="17" xfId="0" applyFont="1" applyFill="1" applyBorder="1" applyAlignment="1">
      <alignment vertical="top"/>
    </xf>
    <xf numFmtId="0" fontId="16" fillId="26" borderId="15" xfId="0" applyFont="1" applyFill="1" applyBorder="1" applyAlignment="1">
      <alignment vertical="top"/>
    </xf>
    <xf numFmtId="2" fontId="32" fillId="0" borderId="12" xfId="0" applyNumberFormat="1" applyFont="1" applyBorder="1" applyAlignment="1">
      <alignment horizontal="right" vertical="top"/>
    </xf>
    <xf numFmtId="0" fontId="32" fillId="27" borderId="12" xfId="0" applyFont="1" applyFill="1" applyBorder="1" applyAlignment="1">
      <alignment horizontal="left" vertical="top" wrapText="1"/>
    </xf>
    <xf numFmtId="0" fontId="16" fillId="0" borderId="15" xfId="5" applyFont="1" applyBorder="1" applyAlignment="1">
      <alignment vertical="top" wrapText="1"/>
    </xf>
    <xf numFmtId="13" fontId="23" fillId="0" borderId="16" xfId="15" applyNumberFormat="1" applyFont="1" applyFill="1" applyBorder="1" applyAlignment="1">
      <alignment horizontal="center" vertical="top"/>
    </xf>
    <xf numFmtId="2" fontId="32" fillId="0" borderId="15" xfId="5" applyNumberFormat="1" applyFont="1" applyBorder="1" applyAlignment="1">
      <alignment horizontal="right" vertical="top"/>
    </xf>
    <xf numFmtId="0" fontId="24" fillId="0" borderId="25" xfId="0" applyFont="1" applyBorder="1" applyAlignment="1">
      <alignment horizontal="center" vertical="top"/>
    </xf>
    <xf numFmtId="0" fontId="24" fillId="26" borderId="18" xfId="0" applyFont="1" applyFill="1" applyBorder="1" applyAlignment="1">
      <alignment horizontal="left" vertical="top" wrapText="1"/>
    </xf>
    <xf numFmtId="0" fontId="16" fillId="26" borderId="18" xfId="0" applyFont="1" applyFill="1" applyBorder="1" applyAlignment="1">
      <alignment horizontal="center" vertical="top"/>
    </xf>
    <xf numFmtId="0" fontId="16" fillId="26" borderId="17" xfId="0" applyFont="1" applyFill="1" applyBorder="1" applyAlignment="1">
      <alignment horizontal="left" vertical="top" wrapText="1"/>
    </xf>
    <xf numFmtId="0" fontId="16" fillId="26" borderId="17" xfId="0" applyFont="1" applyFill="1" applyBorder="1" applyAlignment="1">
      <alignment vertical="top" wrapText="1"/>
    </xf>
    <xf numFmtId="0" fontId="16" fillId="26" borderId="17" xfId="0" applyFont="1" applyFill="1" applyBorder="1" applyAlignment="1">
      <alignment horizontal="center" vertical="top"/>
    </xf>
    <xf numFmtId="0" fontId="16" fillId="26" borderId="17" xfId="0" applyFont="1" applyFill="1" applyBorder="1" applyAlignment="1">
      <alignment horizontal="center" vertical="top" wrapText="1"/>
    </xf>
    <xf numFmtId="2" fontId="16" fillId="26" borderId="17" xfId="0" applyNumberFormat="1" applyFont="1" applyFill="1" applyBorder="1" applyAlignment="1">
      <alignment horizontal="center" vertical="top"/>
    </xf>
    <xf numFmtId="2" fontId="24" fillId="0" borderId="17" xfId="0" applyNumberFormat="1" applyFont="1" applyBorder="1" applyAlignment="1">
      <alignment horizontal="right" vertical="top"/>
    </xf>
    <xf numFmtId="0" fontId="24" fillId="26" borderId="12" xfId="0" applyFont="1" applyFill="1" applyBorder="1" applyAlignment="1">
      <alignment horizontal="center" vertical="top"/>
    </xf>
    <xf numFmtId="0" fontId="16" fillId="26" borderId="12" xfId="0" applyFont="1" applyFill="1" applyBorder="1" applyAlignment="1">
      <alignment vertical="top" wrapText="1"/>
    </xf>
    <xf numFmtId="2" fontId="16" fillId="26" borderId="18" xfId="0" applyNumberFormat="1" applyFont="1" applyFill="1" applyBorder="1" applyAlignment="1">
      <alignment horizontal="center" vertical="top"/>
    </xf>
    <xf numFmtId="0" fontId="16" fillId="26" borderId="16" xfId="0" applyFont="1" applyFill="1" applyBorder="1" applyAlignment="1">
      <alignment vertical="top" wrapText="1"/>
    </xf>
    <xf numFmtId="0" fontId="23" fillId="0" borderId="12" xfId="5" applyFont="1" applyBorder="1" applyAlignment="1">
      <alignment vertical="top" wrapText="1"/>
    </xf>
    <xf numFmtId="0" fontId="23" fillId="0" borderId="12" xfId="5" applyFont="1" applyBorder="1" applyAlignment="1">
      <alignment horizontal="center" vertical="top"/>
    </xf>
    <xf numFmtId="43" fontId="23" fillId="0" borderId="12" xfId="15" applyFont="1" applyFill="1" applyBorder="1" applyAlignment="1">
      <alignment horizontal="center" vertical="top"/>
    </xf>
    <xf numFmtId="0" fontId="16" fillId="27" borderId="19" xfId="0" applyFont="1" applyFill="1" applyBorder="1" applyAlignment="1">
      <alignment horizontal="left" vertical="top" wrapText="1"/>
    </xf>
    <xf numFmtId="0" fontId="16" fillId="27" borderId="19" xfId="0" applyFont="1" applyFill="1" applyBorder="1" applyAlignment="1">
      <alignment horizontal="center" vertical="top"/>
    </xf>
    <xf numFmtId="0" fontId="24" fillId="0" borderId="12" xfId="0" applyFont="1" applyBorder="1" applyAlignment="1">
      <alignment horizontal="left" vertical="top"/>
    </xf>
    <xf numFmtId="0" fontId="16" fillId="0" borderId="19" xfId="0" applyFont="1" applyBorder="1" applyAlignment="1">
      <alignment horizontal="left" vertical="top" wrapText="1"/>
    </xf>
    <xf numFmtId="0" fontId="16" fillId="0" borderId="19" xfId="0" applyFont="1" applyBorder="1" applyAlignment="1">
      <alignment horizontal="center" vertical="top"/>
    </xf>
    <xf numFmtId="2" fontId="16" fillId="0" borderId="18" xfId="0" applyNumberFormat="1" applyFont="1" applyBorder="1" applyAlignment="1">
      <alignment horizontal="center" vertical="top"/>
    </xf>
    <xf numFmtId="0" fontId="16" fillId="27" borderId="16" xfId="0" applyFont="1" applyFill="1" applyBorder="1" applyAlignment="1">
      <alignment vertical="top" wrapText="1"/>
    </xf>
    <xf numFmtId="0" fontId="23" fillId="0" borderId="12" xfId="0" applyFont="1" applyBorder="1" applyAlignment="1">
      <alignment horizontal="center" vertical="top" wrapText="1"/>
    </xf>
    <xf numFmtId="0" fontId="23" fillId="0" borderId="12" xfId="0" applyFont="1" applyBorder="1" applyAlignment="1">
      <alignment horizontal="center" vertical="top"/>
    </xf>
    <xf numFmtId="2" fontId="16" fillId="0" borderId="15" xfId="0" applyNumberFormat="1" applyFont="1" applyBorder="1" applyAlignment="1">
      <alignment horizontal="center" vertical="top"/>
    </xf>
    <xf numFmtId="0" fontId="23" fillId="2" borderId="1" xfId="0" applyFont="1" applyFill="1" applyBorder="1" applyAlignment="1">
      <alignment vertical="top" wrapText="1" readingOrder="1"/>
    </xf>
    <xf numFmtId="0" fontId="23" fillId="0" borderId="12" xfId="0" applyFont="1" applyBorder="1" applyAlignment="1">
      <alignment horizontal="left" vertical="top" wrapText="1"/>
    </xf>
    <xf numFmtId="2" fontId="16" fillId="0" borderId="20" xfId="0" applyNumberFormat="1" applyFont="1" applyBorder="1" applyAlignment="1">
      <alignment horizontal="center" vertical="top"/>
    </xf>
    <xf numFmtId="2" fontId="32" fillId="0" borderId="21" xfId="0" applyNumberFormat="1" applyFont="1" applyBorder="1" applyAlignment="1">
      <alignment horizontal="right" vertical="top"/>
    </xf>
    <xf numFmtId="0" fontId="32" fillId="27" borderId="22" xfId="0" applyFont="1" applyFill="1" applyBorder="1" applyAlignment="1">
      <alignment vertical="top" wrapText="1"/>
    </xf>
    <xf numFmtId="0" fontId="24" fillId="27" borderId="12" xfId="0" applyFont="1" applyFill="1" applyBorder="1" applyAlignment="1">
      <alignment horizontal="left" vertical="top" wrapText="1"/>
    </xf>
    <xf numFmtId="0" fontId="23" fillId="27" borderId="12" xfId="0" applyFont="1" applyFill="1" applyBorder="1" applyAlignment="1">
      <alignment horizontal="center" vertical="top" wrapText="1"/>
    </xf>
    <xf numFmtId="0" fontId="16" fillId="27" borderId="17" xfId="0" applyFont="1" applyFill="1" applyBorder="1" applyAlignment="1">
      <alignment horizontal="center" vertical="top" wrapText="1"/>
    </xf>
    <xf numFmtId="0" fontId="16" fillId="27" borderId="22" xfId="0" applyFont="1" applyFill="1" applyBorder="1" applyAlignment="1">
      <alignment horizontal="center" vertical="top"/>
    </xf>
    <xf numFmtId="0" fontId="20" fillId="0" borderId="0" xfId="0" applyFont="1" applyAlignment="1">
      <alignment horizontal="center" vertical="top"/>
    </xf>
    <xf numFmtId="2" fontId="27" fillId="0" borderId="22" xfId="0" applyNumberFormat="1" applyFont="1" applyBorder="1" applyAlignment="1">
      <alignment horizontal="right" vertical="top"/>
    </xf>
    <xf numFmtId="0" fontId="27" fillId="0" borderId="13" xfId="0" applyFont="1" applyBorder="1" applyAlignment="1">
      <alignment vertical="top" wrapText="1"/>
    </xf>
    <xf numFmtId="0" fontId="25" fillId="0" borderId="12" xfId="0" applyFont="1" applyBorder="1" applyAlignment="1">
      <alignment horizontal="left" vertical="top" wrapText="1"/>
    </xf>
    <xf numFmtId="0" fontId="16" fillId="0" borderId="14" xfId="0" applyFont="1" applyBorder="1" applyAlignment="1">
      <alignment horizontal="center" vertical="top" wrapText="1"/>
    </xf>
    <xf numFmtId="0" fontId="16" fillId="0" borderId="1" xfId="0" applyFont="1" applyBorder="1" applyAlignment="1">
      <alignment horizontal="center" vertical="top" wrapText="1"/>
    </xf>
    <xf numFmtId="0" fontId="20" fillId="0" borderId="1" xfId="0" applyFont="1" applyBorder="1" applyAlignment="1">
      <alignment horizontal="center" vertical="top"/>
    </xf>
    <xf numFmtId="2" fontId="16" fillId="0" borderId="1" xfId="0" applyNumberFormat="1" applyFont="1" applyBorder="1" applyAlignment="1">
      <alignment horizontal="right" vertical="top"/>
    </xf>
    <xf numFmtId="2" fontId="16" fillId="27" borderId="1" xfId="0" applyNumberFormat="1" applyFont="1" applyFill="1" applyBorder="1" applyAlignment="1">
      <alignment vertical="top" wrapText="1"/>
    </xf>
    <xf numFmtId="0" fontId="20" fillId="0" borderId="15" xfId="0" applyFont="1" applyBorder="1" applyAlignment="1">
      <alignment vertical="top" wrapText="1"/>
    </xf>
    <xf numFmtId="0" fontId="24" fillId="26" borderId="14" xfId="0" applyFont="1" applyFill="1" applyBorder="1" applyAlignment="1">
      <alignment horizontal="center" vertical="top"/>
    </xf>
    <xf numFmtId="0" fontId="25" fillId="0" borderId="17" xfId="0" applyFont="1" applyBorder="1" applyAlignment="1">
      <alignment horizontal="left" vertical="top" wrapText="1"/>
    </xf>
    <xf numFmtId="0" fontId="16" fillId="0" borderId="17" xfId="0" applyFont="1" applyBorder="1" applyAlignment="1">
      <alignment horizontal="center" vertical="top"/>
    </xf>
    <xf numFmtId="0" fontId="16" fillId="0" borderId="17" xfId="0" applyFont="1" applyBorder="1" applyAlignment="1">
      <alignment horizontal="left" vertical="top" wrapText="1"/>
    </xf>
    <xf numFmtId="0" fontId="16" fillId="0" borderId="17" xfId="0" applyFont="1" applyBorder="1" applyAlignment="1">
      <alignment horizontal="center" vertical="top" wrapText="1"/>
    </xf>
    <xf numFmtId="0" fontId="16" fillId="0" borderId="18" xfId="0" applyFont="1" applyBorder="1" applyAlignment="1">
      <alignment horizontal="center" vertical="top" wrapText="1"/>
    </xf>
    <xf numFmtId="2" fontId="16" fillId="0" borderId="18" xfId="0" applyNumberFormat="1" applyFont="1" applyBorder="1" applyAlignment="1">
      <alignment horizontal="right" vertical="top"/>
    </xf>
    <xf numFmtId="2" fontId="16" fillId="27" borderId="18" xfId="0" applyNumberFormat="1" applyFont="1" applyFill="1" applyBorder="1" applyAlignment="1">
      <alignment vertical="top" wrapText="1"/>
    </xf>
    <xf numFmtId="0" fontId="20" fillId="0" borderId="17" xfId="0" applyFont="1" applyBorder="1" applyAlignment="1">
      <alignment vertical="top" wrapText="1"/>
    </xf>
    <xf numFmtId="0" fontId="16" fillId="0" borderId="1" xfId="5" applyFont="1" applyBorder="1" applyAlignment="1">
      <alignment horizontal="left" vertical="top" wrapText="1"/>
    </xf>
    <xf numFmtId="2" fontId="16" fillId="0" borderId="1" xfId="5" applyNumberFormat="1" applyFont="1" applyBorder="1" applyAlignment="1">
      <alignment horizontal="center" vertical="top"/>
    </xf>
    <xf numFmtId="0" fontId="32" fillId="0" borderId="12" xfId="5" applyFont="1" applyBorder="1" applyAlignment="1">
      <alignment horizontal="left" vertical="top" wrapText="1"/>
    </xf>
    <xf numFmtId="0" fontId="16" fillId="0" borderId="1" xfId="5" applyFont="1" applyBorder="1" applyAlignment="1">
      <alignment horizontal="center" vertical="top" wrapText="1"/>
    </xf>
    <xf numFmtId="0" fontId="24" fillId="0" borderId="12" xfId="5" applyFont="1" applyBorder="1" applyAlignment="1">
      <alignment horizontal="left" vertical="top"/>
    </xf>
    <xf numFmtId="43" fontId="16" fillId="0" borderId="12" xfId="15" applyFont="1" applyFill="1" applyBorder="1" applyAlignment="1">
      <alignment horizontal="center" vertical="top"/>
    </xf>
    <xf numFmtId="0" fontId="16" fillId="0" borderId="14" xfId="5" applyFont="1" applyBorder="1" applyAlignment="1">
      <alignment horizontal="left" vertical="top" wrapText="1"/>
    </xf>
    <xf numFmtId="0" fontId="20" fillId="0" borderId="5" xfId="0" applyFont="1" applyBorder="1" applyAlignment="1">
      <alignment horizontal="left" vertical="top" wrapText="1"/>
    </xf>
    <xf numFmtId="43" fontId="32" fillId="0" borderId="15" xfId="3" applyFont="1" applyFill="1" applyBorder="1" applyAlignment="1">
      <alignment horizontal="right" vertical="top"/>
    </xf>
    <xf numFmtId="0" fontId="16" fillId="0" borderId="16" xfId="5" applyFont="1" applyBorder="1" applyAlignment="1">
      <alignment horizontal="center" vertical="top" wrapText="1"/>
    </xf>
    <xf numFmtId="43" fontId="27" fillId="0" borderId="15" xfId="3" applyFont="1" applyBorder="1" applyAlignment="1">
      <alignment horizontal="right" vertical="top"/>
    </xf>
    <xf numFmtId="0" fontId="32" fillId="0" borderId="12" xfId="0" applyFont="1" applyBorder="1" applyAlignment="1">
      <alignment horizontal="center" vertical="top" wrapText="1"/>
    </xf>
    <xf numFmtId="0" fontId="32" fillId="0" borderId="12" xfId="0" applyFont="1" applyBorder="1" applyAlignment="1">
      <alignment horizontal="center" vertical="top"/>
    </xf>
    <xf numFmtId="0" fontId="20" fillId="0" borderId="12" xfId="0" applyFont="1" applyBorder="1" applyAlignment="1">
      <alignment vertical="top"/>
    </xf>
    <xf numFmtId="43" fontId="16" fillId="0" borderId="12" xfId="15" applyFont="1" applyFill="1" applyBorder="1" applyAlignment="1">
      <alignment horizontal="center" vertical="top" wrapText="1"/>
    </xf>
    <xf numFmtId="0" fontId="16" fillId="0" borderId="14" xfId="0" applyFont="1" applyBorder="1" applyAlignment="1">
      <alignment horizontal="center" vertical="top"/>
    </xf>
    <xf numFmtId="0" fontId="20" fillId="0" borderId="17" xfId="0" applyFont="1" applyBorder="1" applyAlignment="1">
      <alignment horizontal="center" vertical="top"/>
    </xf>
    <xf numFmtId="2" fontId="20" fillId="0" borderId="17" xfId="0" applyNumberFormat="1" applyFont="1" applyBorder="1" applyAlignment="1">
      <alignment horizontal="center" vertical="top"/>
    </xf>
    <xf numFmtId="0" fontId="20" fillId="0" borderId="0" xfId="0" applyFont="1" applyAlignment="1">
      <alignment vertical="top" wrapText="1"/>
    </xf>
    <xf numFmtId="0" fontId="20" fillId="0" borderId="17" xfId="0" applyFont="1" applyBorder="1" applyAlignment="1">
      <alignment vertical="top"/>
    </xf>
    <xf numFmtId="0" fontId="20" fillId="0" borderId="15" xfId="0" applyFont="1" applyBorder="1" applyAlignment="1">
      <alignment vertical="top"/>
    </xf>
    <xf numFmtId="0" fontId="16" fillId="0" borderId="12" xfId="0" applyFont="1" applyBorder="1" applyAlignment="1">
      <alignment vertical="top" wrapText="1"/>
    </xf>
    <xf numFmtId="2" fontId="16" fillId="0" borderId="12" xfId="0" applyNumberFormat="1" applyFont="1" applyBorder="1" applyAlignment="1">
      <alignment horizontal="center" vertical="top" wrapText="1"/>
    </xf>
    <xf numFmtId="0" fontId="24" fillId="26" borderId="17" xfId="0" applyFont="1" applyFill="1" applyBorder="1" applyAlignment="1">
      <alignment horizontal="left" vertical="top" wrapText="1"/>
    </xf>
    <xf numFmtId="0" fontId="16" fillId="0" borderId="17" xfId="0" applyFont="1" applyBorder="1" applyAlignment="1">
      <alignment vertical="top"/>
    </xf>
    <xf numFmtId="2" fontId="16" fillId="0" borderId="17" xfId="0" applyNumberFormat="1" applyFont="1" applyBorder="1" applyAlignment="1">
      <alignment horizontal="center" vertical="top"/>
    </xf>
    <xf numFmtId="2" fontId="16" fillId="0" borderId="17" xfId="0" applyNumberFormat="1" applyFont="1" applyBorder="1" applyAlignment="1">
      <alignment horizontal="right" vertical="top"/>
    </xf>
    <xf numFmtId="0" fontId="20" fillId="26" borderId="17" xfId="0" applyFont="1" applyFill="1" applyBorder="1" applyAlignment="1">
      <alignment vertical="top" wrapText="1"/>
    </xf>
    <xf numFmtId="0" fontId="20" fillId="0" borderId="26" xfId="0" applyFont="1" applyBorder="1" applyAlignment="1">
      <alignment vertical="top"/>
    </xf>
    <xf numFmtId="0" fontId="20" fillId="0" borderId="23" xfId="0" applyFont="1" applyBorder="1" applyAlignment="1">
      <alignment vertical="top"/>
    </xf>
    <xf numFmtId="0" fontId="27" fillId="0" borderId="12" xfId="0" applyFont="1" applyBorder="1" applyAlignment="1">
      <alignment horizontal="left" vertical="top" wrapText="1"/>
    </xf>
    <xf numFmtId="0" fontId="27" fillId="26" borderId="12" xfId="0" applyFont="1" applyFill="1" applyBorder="1" applyAlignment="1">
      <alignment vertical="top" wrapText="1"/>
    </xf>
    <xf numFmtId="0" fontId="29" fillId="27" borderId="12" xfId="0" applyFont="1" applyFill="1" applyBorder="1" applyAlignment="1">
      <alignment horizontal="center" vertical="top"/>
    </xf>
    <xf numFmtId="2" fontId="20" fillId="0" borderId="12" xfId="0" applyNumberFormat="1" applyFont="1" applyBorder="1" applyAlignment="1">
      <alignment horizontal="center" vertical="top" wrapText="1"/>
    </xf>
    <xf numFmtId="0" fontId="20" fillId="0" borderId="13" xfId="0" applyFont="1" applyBorder="1" applyAlignment="1">
      <alignment vertical="top"/>
    </xf>
    <xf numFmtId="0" fontId="20" fillId="0" borderId="1" xfId="0" applyFont="1" applyBorder="1" applyAlignment="1">
      <alignment horizontal="center" vertical="top" wrapText="1"/>
    </xf>
    <xf numFmtId="0" fontId="24" fillId="0" borderId="1" xfId="0" applyFont="1" applyBorder="1" applyAlignment="1">
      <alignment horizontal="left" vertical="top" wrapText="1"/>
    </xf>
    <xf numFmtId="0" fontId="16" fillId="0" borderId="1" xfId="0" applyFont="1" applyBorder="1" applyAlignment="1">
      <alignment horizontal="center" vertical="top"/>
    </xf>
    <xf numFmtId="0" fontId="23" fillId="0" borderId="1" xfId="5" applyFont="1" applyBorder="1" applyAlignment="1">
      <alignment vertical="top" wrapText="1"/>
    </xf>
    <xf numFmtId="0" fontId="23" fillId="0" borderId="15" xfId="5" applyFont="1" applyBorder="1" applyAlignment="1">
      <alignment horizontal="center" vertical="top"/>
    </xf>
    <xf numFmtId="0" fontId="16" fillId="0" borderId="1" xfId="0" applyFont="1" applyBorder="1" applyAlignment="1">
      <alignment horizontal="left" vertical="top" wrapText="1"/>
    </xf>
    <xf numFmtId="0" fontId="23" fillId="0" borderId="1" xfId="0" applyFont="1" applyBorder="1" applyAlignment="1">
      <alignment horizontal="left" vertical="top" wrapText="1"/>
    </xf>
    <xf numFmtId="0" fontId="23" fillId="0" borderId="23" xfId="0" applyFont="1" applyBorder="1" applyAlignment="1">
      <alignment horizontal="center" vertical="top" wrapText="1"/>
    </xf>
    <xf numFmtId="0" fontId="16" fillId="0" borderId="13" xfId="0" applyFont="1" applyBorder="1" applyAlignment="1">
      <alignment horizontal="center" vertical="top"/>
    </xf>
    <xf numFmtId="0" fontId="23" fillId="0" borderId="13" xfId="0" applyFont="1" applyBorder="1" applyAlignment="1">
      <alignment horizontal="center" vertical="top"/>
    </xf>
    <xf numFmtId="0" fontId="16" fillId="0" borderId="13" xfId="0" applyFont="1" applyBorder="1" applyAlignment="1">
      <alignment horizontal="center" vertical="top" wrapText="1"/>
    </xf>
    <xf numFmtId="2" fontId="16" fillId="0" borderId="13" xfId="0" applyNumberFormat="1" applyFont="1" applyBorder="1" applyAlignment="1">
      <alignment horizontal="center" vertical="top"/>
    </xf>
    <xf numFmtId="2" fontId="16" fillId="0" borderId="13" xfId="0" applyNumberFormat="1" applyFont="1" applyBorder="1" applyAlignment="1">
      <alignment horizontal="right" vertical="top"/>
    </xf>
    <xf numFmtId="0" fontId="20" fillId="0" borderId="1" xfId="6" applyFont="1" applyBorder="1" applyAlignment="1">
      <alignment vertical="top" wrapText="1"/>
    </xf>
    <xf numFmtId="0" fontId="20" fillId="0" borderId="1" xfId="6" applyFont="1" applyBorder="1" applyAlignment="1">
      <alignment horizontal="left" vertical="top" wrapText="1"/>
    </xf>
    <xf numFmtId="0" fontId="23" fillId="0" borderId="11" xfId="0" applyFont="1" applyBorder="1" applyAlignment="1">
      <alignment horizontal="center" vertical="top" wrapText="1"/>
    </xf>
    <xf numFmtId="0" fontId="23" fillId="0" borderId="1" xfId="0" applyFont="1" applyBorder="1" applyAlignment="1">
      <alignment horizontal="center" vertical="top"/>
    </xf>
    <xf numFmtId="2" fontId="16" fillId="0" borderId="1" xfId="0" applyNumberFormat="1" applyFont="1" applyBorder="1" applyAlignment="1">
      <alignment horizontal="center" vertical="top"/>
    </xf>
    <xf numFmtId="0" fontId="23" fillId="0" borderId="11" xfId="5" applyFont="1" applyBorder="1" applyAlignment="1">
      <alignment horizontal="center" vertical="top"/>
    </xf>
    <xf numFmtId="0" fontId="23" fillId="0" borderId="1" xfId="5" applyFont="1" applyBorder="1" applyAlignment="1">
      <alignment horizontal="center" vertical="top"/>
    </xf>
    <xf numFmtId="43" fontId="23" fillId="0" borderId="1" xfId="15" applyFont="1" applyFill="1" applyBorder="1" applyAlignment="1">
      <alignment horizontal="center" vertical="top"/>
    </xf>
    <xf numFmtId="43" fontId="32" fillId="0" borderId="1" xfId="3" applyFont="1" applyFill="1" applyBorder="1" applyAlignment="1">
      <alignment horizontal="right" vertical="top"/>
    </xf>
    <xf numFmtId="0" fontId="32" fillId="0" borderId="19" xfId="0" applyFont="1" applyBorder="1" applyAlignment="1">
      <alignment horizontal="left" vertical="top" wrapText="1"/>
    </xf>
    <xf numFmtId="0" fontId="20" fillId="0" borderId="25" xfId="0" applyFont="1" applyBorder="1" applyAlignment="1">
      <alignment vertical="top" wrapText="1"/>
    </xf>
    <xf numFmtId="0" fontId="20" fillId="0" borderId="25" xfId="0" applyFont="1" applyBorder="1" applyAlignment="1">
      <alignment horizontal="center" vertical="top" wrapText="1"/>
    </xf>
    <xf numFmtId="0" fontId="24" fillId="0" borderId="18" xfId="0" applyFont="1" applyBorder="1" applyAlignment="1">
      <alignment horizontal="left" vertical="top" wrapText="1"/>
    </xf>
    <xf numFmtId="0" fontId="16" fillId="0" borderId="18" xfId="0" applyFont="1" applyBorder="1" applyAlignment="1">
      <alignment horizontal="center" vertical="top"/>
    </xf>
    <xf numFmtId="0" fontId="20" fillId="0" borderId="18" xfId="6" applyFont="1" applyBorder="1" applyAlignment="1">
      <alignment vertical="top" wrapText="1"/>
    </xf>
    <xf numFmtId="0" fontId="20" fillId="0" borderId="18" xfId="6" applyFont="1" applyBorder="1" applyAlignment="1">
      <alignment horizontal="left" vertical="top" wrapText="1"/>
    </xf>
    <xf numFmtId="0" fontId="23" fillId="0" borderId="18" xfId="0" applyFont="1" applyBorder="1" applyAlignment="1">
      <alignment horizontal="center" vertical="top" wrapText="1"/>
    </xf>
    <xf numFmtId="0" fontId="23" fillId="0" borderId="18" xfId="0" applyFont="1" applyBorder="1" applyAlignment="1">
      <alignment horizontal="center" vertical="top"/>
    </xf>
    <xf numFmtId="2" fontId="16" fillId="0" borderId="25" xfId="0" applyNumberFormat="1" applyFont="1" applyBorder="1" applyAlignment="1">
      <alignment horizontal="center" vertical="top"/>
    </xf>
    <xf numFmtId="2" fontId="16" fillId="0" borderId="25" xfId="0" applyNumberFormat="1" applyFont="1" applyBorder="1" applyAlignment="1">
      <alignment horizontal="right" vertical="top"/>
    </xf>
    <xf numFmtId="0" fontId="20" fillId="36" borderId="16" xfId="0" applyFont="1" applyFill="1" applyBorder="1" applyAlignment="1">
      <alignment vertical="top" wrapText="1"/>
    </xf>
    <xf numFmtId="43" fontId="25" fillId="37" borderId="25" xfId="0" applyNumberFormat="1" applyFont="1" applyFill="1" applyBorder="1" applyAlignment="1">
      <alignment horizontal="center" vertical="top" wrapText="1"/>
    </xf>
    <xf numFmtId="43" fontId="25" fillId="37" borderId="25" xfId="0" applyNumberFormat="1" applyFont="1" applyFill="1" applyBorder="1" applyAlignment="1">
      <alignment horizontal="right" vertical="top" wrapText="1"/>
    </xf>
    <xf numFmtId="0" fontId="20" fillId="37" borderId="16" xfId="0" applyFont="1" applyFill="1" applyBorder="1" applyAlignment="1">
      <alignment vertical="top" wrapText="1"/>
    </xf>
    <xf numFmtId="164" fontId="25" fillId="37" borderId="25" xfId="0" applyNumberFormat="1" applyFont="1" applyFill="1" applyBorder="1" applyAlignment="1">
      <alignment vertical="top" wrapText="1"/>
    </xf>
    <xf numFmtId="0" fontId="20" fillId="37" borderId="12" xfId="0" applyFont="1" applyFill="1" applyBorder="1" applyAlignment="1">
      <alignment vertical="top"/>
    </xf>
    <xf numFmtId="0" fontId="25" fillId="0" borderId="0" xfId="6" applyFont="1" applyAlignment="1">
      <alignment horizontal="left" vertical="top" wrapText="1"/>
    </xf>
    <xf numFmtId="0" fontId="20" fillId="0" borderId="0" xfId="6" applyFont="1" applyAlignment="1">
      <alignment horizontal="center" vertical="top"/>
    </xf>
    <xf numFmtId="0" fontId="20" fillId="0" borderId="0" xfId="6" applyFont="1" applyAlignment="1">
      <alignment horizontal="left" vertical="top"/>
    </xf>
    <xf numFmtId="0" fontId="20" fillId="0" borderId="0" xfId="6" applyFont="1" applyAlignment="1">
      <alignment horizontal="right" vertical="top"/>
    </xf>
    <xf numFmtId="0" fontId="33" fillId="0" borderId="0" xfId="11" applyFont="1" applyAlignment="1">
      <alignment horizontal="center" vertical="top" wrapText="1"/>
    </xf>
    <xf numFmtId="43" fontId="20" fillId="0" borderId="0" xfId="11" applyNumberFormat="1" applyFont="1" applyAlignment="1">
      <alignment horizontal="right" vertical="top" wrapText="1"/>
    </xf>
    <xf numFmtId="0" fontId="20" fillId="0" borderId="0" xfId="11" applyFont="1" applyAlignment="1">
      <alignment horizontal="center" vertical="top" wrapText="1"/>
    </xf>
    <xf numFmtId="0" fontId="20" fillId="0" borderId="0" xfId="11" applyFont="1" applyAlignment="1">
      <alignment horizontal="right" vertical="top" wrapText="1"/>
    </xf>
    <xf numFmtId="2" fontId="20" fillId="0" borderId="0" xfId="11" applyNumberFormat="1" applyFont="1" applyAlignment="1">
      <alignment horizontal="right" vertical="top" wrapText="1"/>
    </xf>
    <xf numFmtId="0" fontId="25" fillId="0" borderId="0" xfId="6" applyFont="1" applyAlignment="1">
      <alignment horizontal="left" vertical="top"/>
    </xf>
    <xf numFmtId="0" fontId="16" fillId="0" borderId="0" xfId="0" applyFont="1" applyAlignment="1">
      <alignment vertical="center"/>
    </xf>
    <xf numFmtId="0" fontId="16" fillId="0" borderId="0" xfId="0" applyFont="1" applyAlignment="1">
      <alignment vertical="top" wrapText="1"/>
    </xf>
    <xf numFmtId="0" fontId="16" fillId="0" borderId="0" xfId="0" applyFont="1" applyAlignment="1">
      <alignment vertical="center" wrapText="1"/>
    </xf>
    <xf numFmtId="0" fontId="22" fillId="0" borderId="0" xfId="0" applyFont="1" applyAlignment="1">
      <alignment horizontal="right" vertical="center"/>
    </xf>
    <xf numFmtId="2" fontId="16" fillId="0" borderId="0" xfId="0" applyNumberFormat="1" applyFont="1" applyAlignment="1">
      <alignment vertical="center" wrapText="1"/>
    </xf>
    <xf numFmtId="43" fontId="24" fillId="8" borderId="1" xfId="3" applyFont="1" applyFill="1" applyBorder="1" applyAlignment="1">
      <alignment horizontal="center" vertical="center" wrapText="1"/>
    </xf>
    <xf numFmtId="43" fontId="24" fillId="39" borderId="1" xfId="3" applyFont="1" applyFill="1" applyBorder="1" applyAlignment="1">
      <alignment horizontal="center" vertical="center" wrapText="1"/>
    </xf>
    <xf numFmtId="0" fontId="25" fillId="13" borderId="1" xfId="0" applyFont="1" applyFill="1" applyBorder="1" applyAlignment="1">
      <alignment horizontal="center" vertical="center" wrapText="1"/>
    </xf>
    <xf numFmtId="43" fontId="25" fillId="40" borderId="1" xfId="3" applyFont="1" applyFill="1" applyBorder="1" applyAlignment="1">
      <alignment horizontal="center" vertical="center" wrapText="1"/>
    </xf>
    <xf numFmtId="0" fontId="25" fillId="12" borderId="1" xfId="0" applyFont="1" applyFill="1" applyBorder="1" applyAlignment="1">
      <alignment horizontal="center" vertical="center" wrapText="1"/>
    </xf>
    <xf numFmtId="0" fontId="16" fillId="0" borderId="1" xfId="0" applyFont="1" applyBorder="1" applyAlignment="1">
      <alignment vertical="top" wrapText="1"/>
    </xf>
    <xf numFmtId="43" fontId="16" fillId="0" borderId="1" xfId="3" applyFont="1" applyBorder="1" applyAlignment="1">
      <alignment vertical="top" wrapText="1"/>
    </xf>
    <xf numFmtId="43" fontId="27" fillId="0" borderId="1" xfId="3" applyFont="1" applyBorder="1" applyAlignment="1">
      <alignment vertical="top" wrapText="1"/>
    </xf>
    <xf numFmtId="0" fontId="27" fillId="0" borderId="1" xfId="0" applyFont="1" applyBorder="1" applyAlignment="1">
      <alignment vertical="top" wrapText="1"/>
    </xf>
    <xf numFmtId="0" fontId="20" fillId="0" borderId="1" xfId="0" applyFont="1" applyBorder="1" applyAlignment="1">
      <alignment vertical="top" wrapText="1"/>
    </xf>
    <xf numFmtId="0" fontId="25" fillId="0" borderId="1" xfId="0" applyFont="1" applyBorder="1" applyAlignment="1">
      <alignment vertical="top" wrapText="1"/>
    </xf>
    <xf numFmtId="165" fontId="16" fillId="0" borderId="1" xfId="0" applyNumberFormat="1" applyFont="1" applyBorder="1" applyAlignment="1">
      <alignment vertical="top" wrapText="1"/>
    </xf>
    <xf numFmtId="2" fontId="16" fillId="0" borderId="1" xfId="0" applyNumberFormat="1" applyFont="1" applyBorder="1" applyAlignment="1">
      <alignment vertical="top" wrapText="1"/>
    </xf>
    <xf numFmtId="2" fontId="27" fillId="0" borderId="1" xfId="0" applyNumberFormat="1" applyFont="1" applyBorder="1" applyAlignment="1">
      <alignment vertical="top" wrapText="1"/>
    </xf>
    <xf numFmtId="0" fontId="16" fillId="0" borderId="1" xfId="0" applyFont="1" applyBorder="1" applyAlignment="1">
      <alignment vertical="center"/>
    </xf>
    <xf numFmtId="0" fontId="16" fillId="0" borderId="4" xfId="0" applyFont="1" applyBorder="1" applyAlignment="1">
      <alignment vertical="center" wrapText="1"/>
    </xf>
    <xf numFmtId="43" fontId="25" fillId="43" borderId="1" xfId="3" applyFont="1" applyFill="1" applyBorder="1" applyAlignment="1">
      <alignment horizontal="center" vertical="top"/>
    </xf>
    <xf numFmtId="0" fontId="16" fillId="43" borderId="1" xfId="0" applyFont="1" applyFill="1" applyBorder="1" applyAlignment="1">
      <alignment vertical="top"/>
    </xf>
    <xf numFmtId="43" fontId="25" fillId="43" borderId="1" xfId="3" applyFont="1" applyFill="1" applyBorder="1" applyAlignment="1">
      <alignment vertical="center" wrapText="1"/>
    </xf>
    <xf numFmtId="0" fontId="16" fillId="43" borderId="1" xfId="0" applyFont="1" applyFill="1" applyBorder="1" applyAlignment="1">
      <alignment vertical="center"/>
    </xf>
    <xf numFmtId="43" fontId="25" fillId="43" borderId="4" xfId="3" applyFont="1" applyFill="1" applyBorder="1" applyAlignment="1">
      <alignment vertical="center" wrapText="1"/>
    </xf>
    <xf numFmtId="0" fontId="16" fillId="0" borderId="0" xfId="0" applyFont="1" applyAlignment="1">
      <alignment vertical="top"/>
    </xf>
    <xf numFmtId="43" fontId="16" fillId="0" borderId="0" xfId="3" applyFont="1" applyAlignment="1">
      <alignment vertical="top"/>
    </xf>
    <xf numFmtId="0" fontId="33" fillId="0" borderId="0" xfId="11" applyFont="1" applyAlignment="1">
      <alignment vertical="top" wrapText="1"/>
    </xf>
    <xf numFmtId="0" fontId="20" fillId="0" borderId="0" xfId="11" applyFont="1" applyAlignment="1">
      <alignment vertical="top" wrapText="1"/>
    </xf>
    <xf numFmtId="2" fontId="20" fillId="0" borderId="0" xfId="11" applyNumberFormat="1" applyFont="1" applyAlignment="1">
      <alignment vertical="top" wrapText="1"/>
    </xf>
    <xf numFmtId="0" fontId="23" fillId="0" borderId="1" xfId="8" applyFont="1" applyBorder="1" applyAlignment="1">
      <alignment vertical="center"/>
    </xf>
    <xf numFmtId="0" fontId="35" fillId="0" borderId="0" xfId="8" applyFont="1" applyAlignment="1">
      <alignment vertical="center" wrapText="1"/>
    </xf>
    <xf numFmtId="0" fontId="36" fillId="0" borderId="0" xfId="8" applyFont="1" applyAlignment="1">
      <alignment vertical="center" wrapText="1"/>
    </xf>
    <xf numFmtId="0" fontId="35" fillId="0" borderId="0" xfId="8" applyFont="1" applyAlignment="1">
      <alignment vertical="center"/>
    </xf>
    <xf numFmtId="0" fontId="24" fillId="30" borderId="1" xfId="8" applyFont="1" applyFill="1" applyBorder="1" applyAlignment="1">
      <alignment horizontal="center" vertical="center" wrapText="1"/>
    </xf>
    <xf numFmtId="0" fontId="24" fillId="45" borderId="1" xfId="8" applyFont="1" applyFill="1" applyBorder="1" applyAlignment="1">
      <alignment horizontal="center" vertical="center" wrapText="1"/>
    </xf>
    <xf numFmtId="0" fontId="38" fillId="0" borderId="0" xfId="8" applyFont="1" applyAlignment="1">
      <alignment horizontal="center" vertical="center" wrapText="1"/>
    </xf>
    <xf numFmtId="0" fontId="39" fillId="0" borderId="0" xfId="8" applyFont="1" applyAlignment="1">
      <alignment horizontal="center" vertical="center" wrapText="1"/>
    </xf>
    <xf numFmtId="0" fontId="38" fillId="0" borderId="0" xfId="8" applyFont="1" applyAlignment="1">
      <alignment horizontal="center" vertical="center"/>
    </xf>
    <xf numFmtId="0" fontId="16" fillId="46" borderId="1" xfId="8" applyFont="1" applyFill="1" applyBorder="1" applyAlignment="1">
      <alignment vertical="center" wrapText="1"/>
    </xf>
    <xf numFmtId="0" fontId="16" fillId="0" borderId="1" xfId="8" applyFont="1" applyBorder="1" applyAlignment="1">
      <alignment horizontal="center" vertical="center" wrapText="1"/>
    </xf>
    <xf numFmtId="0" fontId="16" fillId="0" borderId="1" xfId="8" applyFont="1" applyBorder="1" applyAlignment="1">
      <alignment vertical="center" wrapText="1"/>
    </xf>
    <xf numFmtId="0" fontId="16" fillId="0" borderId="1" xfId="8" applyFont="1" applyBorder="1" applyAlignment="1">
      <alignment horizontal="right" vertical="center" wrapText="1"/>
    </xf>
    <xf numFmtId="2" fontId="16" fillId="0" borderId="1" xfId="8" applyNumberFormat="1" applyFont="1" applyBorder="1" applyAlignment="1">
      <alignment horizontal="right" vertical="center" wrapText="1"/>
    </xf>
    <xf numFmtId="0" fontId="16" fillId="47" borderId="1" xfId="8" applyFont="1" applyFill="1" applyBorder="1" applyAlignment="1">
      <alignment horizontal="right" vertical="center" wrapText="1"/>
    </xf>
    <xf numFmtId="2" fontId="24" fillId="47" borderId="1" xfId="8" applyNumberFormat="1" applyFont="1" applyFill="1" applyBorder="1" applyAlignment="1">
      <alignment horizontal="right" vertical="center" wrapText="1"/>
    </xf>
    <xf numFmtId="0" fontId="16" fillId="47" borderId="1" xfId="8" applyFont="1" applyFill="1" applyBorder="1" applyAlignment="1">
      <alignment vertical="center" wrapText="1"/>
    </xf>
    <xf numFmtId="0" fontId="38" fillId="0" borderId="0" xfId="8" applyFont="1" applyAlignment="1">
      <alignment vertical="center" wrapText="1"/>
    </xf>
    <xf numFmtId="43" fontId="16" fillId="0" borderId="1" xfId="9" applyFont="1" applyBorder="1" applyAlignment="1" applyProtection="1">
      <alignment horizontal="left" vertical="center" wrapText="1"/>
    </xf>
    <xf numFmtId="0" fontId="20" fillId="0" borderId="1" xfId="10" applyFont="1" applyBorder="1" applyAlignment="1">
      <alignment horizontal="left" vertical="center" wrapText="1"/>
    </xf>
    <xf numFmtId="167" fontId="16" fillId="0" borderId="1" xfId="8" applyNumberFormat="1" applyFont="1" applyBorder="1" applyAlignment="1">
      <alignment horizontal="right" vertical="center" wrapText="1"/>
    </xf>
    <xf numFmtId="49" fontId="20" fillId="0" borderId="1" xfId="9" applyNumberFormat="1" applyFont="1" applyBorder="1" applyAlignment="1" applyProtection="1">
      <alignment horizontal="left" vertical="center" wrapText="1"/>
    </xf>
    <xf numFmtId="0" fontId="16" fillId="0" borderId="1" xfId="8" applyFont="1" applyBorder="1" applyAlignment="1">
      <alignment vertical="top" wrapText="1"/>
    </xf>
    <xf numFmtId="0" fontId="16" fillId="0" borderId="1" xfId="8" applyFont="1" applyBorder="1" applyAlignment="1">
      <alignment horizontal="center" vertical="top" wrapText="1"/>
    </xf>
    <xf numFmtId="0" fontId="27" fillId="0" borderId="1" xfId="8" applyFont="1" applyBorder="1" applyAlignment="1">
      <alignment vertical="top" wrapText="1"/>
    </xf>
    <xf numFmtId="0" fontId="20" fillId="0" borderId="1" xfId="11" applyFont="1" applyBorder="1" applyAlignment="1">
      <alignment vertical="center" wrapText="1"/>
    </xf>
    <xf numFmtId="0" fontId="20" fillId="0" borderId="1" xfId="9" applyNumberFormat="1" applyFont="1" applyFill="1" applyBorder="1" applyAlignment="1" applyProtection="1">
      <alignment horizontal="left" vertical="center" wrapText="1"/>
    </xf>
    <xf numFmtId="0" fontId="23" fillId="0" borderId="1" xfId="11" applyFont="1" applyBorder="1" applyAlignment="1">
      <alignment vertical="center" wrapText="1"/>
    </xf>
    <xf numFmtId="0" fontId="27" fillId="0" borderId="1" xfId="9" applyNumberFormat="1" applyFont="1" applyFill="1" applyBorder="1" applyAlignment="1" applyProtection="1">
      <alignment horizontal="left" vertical="center" wrapText="1"/>
    </xf>
    <xf numFmtId="2" fontId="16" fillId="47" borderId="1" xfId="8" applyNumberFormat="1" applyFont="1" applyFill="1" applyBorder="1" applyAlignment="1">
      <alignment horizontal="right" vertical="center" wrapText="1"/>
    </xf>
    <xf numFmtId="0" fontId="20" fillId="0" borderId="1" xfId="12" applyFont="1" applyBorder="1" applyAlignment="1">
      <alignment vertical="center" wrapText="1"/>
    </xf>
    <xf numFmtId="0" fontId="23" fillId="0" borderId="1" xfId="13" applyFont="1" applyBorder="1" applyAlignment="1" applyProtection="1">
      <alignment vertical="center" wrapText="1"/>
      <protection locked="0"/>
    </xf>
    <xf numFmtId="2" fontId="32" fillId="0" borderId="1" xfId="8" applyNumberFormat="1" applyFont="1" applyBorder="1" applyAlignment="1">
      <alignment horizontal="right" vertical="center" wrapText="1"/>
    </xf>
    <xf numFmtId="0" fontId="32" fillId="0" borderId="1" xfId="8" applyFont="1" applyBorder="1" applyAlignment="1">
      <alignment vertical="center" wrapText="1"/>
    </xf>
    <xf numFmtId="2" fontId="23" fillId="0" borderId="1" xfId="8" applyNumberFormat="1" applyFont="1" applyBorder="1" applyAlignment="1">
      <alignment horizontal="right" vertical="center" wrapText="1"/>
    </xf>
    <xf numFmtId="43" fontId="27" fillId="0" borderId="1" xfId="9" applyFont="1" applyFill="1" applyBorder="1" applyAlignment="1" applyProtection="1">
      <alignment horizontal="left" vertical="center" wrapText="1"/>
    </xf>
    <xf numFmtId="0" fontId="27" fillId="0" borderId="1" xfId="8" applyFont="1" applyBorder="1" applyAlignment="1">
      <alignment horizontal="left" vertical="center" wrapText="1"/>
    </xf>
    <xf numFmtId="0" fontId="20" fillId="0" borderId="1" xfId="14" applyFont="1" applyBorder="1" applyAlignment="1">
      <alignment vertical="center" wrapText="1"/>
    </xf>
    <xf numFmtId="43" fontId="32" fillId="0" borderId="1" xfId="9" applyFont="1" applyFill="1" applyBorder="1" applyAlignment="1" applyProtection="1">
      <alignment horizontal="left" vertical="center" wrapText="1"/>
    </xf>
    <xf numFmtId="43" fontId="23" fillId="0" borderId="1" xfId="9" applyFont="1" applyFill="1" applyBorder="1" applyAlignment="1" applyProtection="1">
      <alignment horizontal="left" vertical="center" wrapText="1"/>
    </xf>
    <xf numFmtId="2" fontId="27" fillId="0" borderId="1" xfId="8" applyNumberFormat="1" applyFont="1" applyBorder="1" applyAlignment="1">
      <alignment horizontal="right" vertical="center" wrapText="1"/>
    </xf>
    <xf numFmtId="0" fontId="32" fillId="0" borderId="1" xfId="0" applyFont="1" applyBorder="1" applyAlignment="1">
      <alignment vertical="top" wrapText="1"/>
    </xf>
    <xf numFmtId="0" fontId="16" fillId="0" borderId="1" xfId="8" applyFont="1" applyBorder="1" applyAlignment="1">
      <alignment horizontal="left" vertical="center" wrapText="1"/>
    </xf>
    <xf numFmtId="0" fontId="23" fillId="0" borderId="1" xfId="8" applyFont="1" applyBorder="1" applyAlignment="1">
      <alignment horizontal="center" vertical="center"/>
    </xf>
    <xf numFmtId="2" fontId="23" fillId="0" borderId="1" xfId="8" applyNumberFormat="1" applyFont="1" applyBorder="1" applyAlignment="1">
      <alignment vertical="center"/>
    </xf>
    <xf numFmtId="0" fontId="16" fillId="0" borderId="1" xfId="8" applyFont="1" applyBorder="1" applyAlignment="1">
      <alignment horizontal="center" vertical="center"/>
    </xf>
    <xf numFmtId="0" fontId="16" fillId="0" borderId="1" xfId="8" applyFont="1" applyBorder="1" applyAlignment="1">
      <alignment vertical="center"/>
    </xf>
    <xf numFmtId="0" fontId="20" fillId="0" borderId="1" xfId="8" applyFont="1" applyBorder="1" applyAlignment="1">
      <alignment horizontal="left" vertical="center" wrapText="1"/>
    </xf>
    <xf numFmtId="0" fontId="16" fillId="0" borderId="1" xfId="8" applyFont="1" applyBorder="1" applyAlignment="1">
      <alignment horizontal="right" vertical="center"/>
    </xf>
    <xf numFmtId="0" fontId="16" fillId="0" borderId="1" xfId="8" applyFont="1" applyBorder="1" applyAlignment="1">
      <alignment horizontal="left" vertical="center"/>
    </xf>
    <xf numFmtId="0" fontId="20" fillId="0" borderId="1" xfId="8" applyFont="1" applyBorder="1" applyAlignment="1">
      <alignment vertical="center"/>
    </xf>
    <xf numFmtId="0" fontId="20" fillId="0" borderId="1" xfId="0" applyFont="1" applyBorder="1" applyAlignment="1">
      <alignment horizontal="left" vertical="top" wrapText="1"/>
    </xf>
    <xf numFmtId="0" fontId="20" fillId="0" borderId="1" xfId="0" applyFont="1" applyBorder="1" applyAlignment="1">
      <alignment horizontal="right" vertical="top" wrapText="1"/>
    </xf>
    <xf numFmtId="2" fontId="32" fillId="0" borderId="1" xfId="0" applyNumberFormat="1" applyFont="1" applyBorder="1" applyAlignment="1">
      <alignment horizontal="right" vertical="top" wrapText="1"/>
    </xf>
    <xf numFmtId="0" fontId="20" fillId="0" borderId="1" xfId="8" applyFont="1" applyBorder="1" applyAlignment="1">
      <alignment horizontal="center" vertical="center" wrapText="1"/>
    </xf>
    <xf numFmtId="0" fontId="20" fillId="0" borderId="1" xfId="8" applyFont="1" applyBorder="1" applyAlignment="1">
      <alignment vertical="center" wrapText="1"/>
    </xf>
    <xf numFmtId="2" fontId="20" fillId="0" borderId="1" xfId="8" applyNumberFormat="1" applyFont="1" applyBorder="1" applyAlignment="1">
      <alignment vertical="center"/>
    </xf>
    <xf numFmtId="0" fontId="23" fillId="0" borderId="1" xfId="8" applyFont="1" applyBorder="1" applyAlignment="1">
      <alignment vertical="center" wrapText="1"/>
    </xf>
    <xf numFmtId="0" fontId="40" fillId="0" borderId="1" xfId="8" applyFont="1" applyBorder="1" applyAlignment="1">
      <alignment horizontal="left" vertical="center" wrapText="1"/>
    </xf>
    <xf numFmtId="0" fontId="40" fillId="0" borderId="1" xfId="8" applyFont="1" applyBorder="1" applyAlignment="1">
      <alignment horizontal="center" vertical="center" wrapText="1"/>
    </xf>
    <xf numFmtId="0" fontId="27" fillId="0" borderId="1" xfId="0" applyFont="1" applyBorder="1" applyAlignment="1">
      <alignment horizontal="left" vertical="top" wrapText="1"/>
    </xf>
    <xf numFmtId="0" fontId="16" fillId="48" borderId="2" xfId="8" applyFont="1" applyFill="1" applyBorder="1" applyAlignment="1">
      <alignment horizontal="right" vertical="center" wrapText="1"/>
    </xf>
    <xf numFmtId="2" fontId="24" fillId="48" borderId="2" xfId="8" applyNumberFormat="1" applyFont="1" applyFill="1" applyBorder="1" applyAlignment="1">
      <alignment horizontal="right" vertical="center" wrapText="1"/>
    </xf>
    <xf numFmtId="0" fontId="16" fillId="48" borderId="2" xfId="8" applyFont="1" applyFill="1" applyBorder="1" applyAlignment="1">
      <alignment vertical="center" wrapText="1"/>
    </xf>
    <xf numFmtId="0" fontId="16" fillId="48" borderId="27" xfId="8" applyFont="1" applyFill="1" applyBorder="1" applyAlignment="1">
      <alignment horizontal="center" vertical="center" wrapText="1"/>
    </xf>
    <xf numFmtId="0" fontId="36" fillId="0" borderId="0" xfId="8" applyFont="1" applyAlignment="1">
      <alignment vertical="top" wrapText="1"/>
    </xf>
    <xf numFmtId="0" fontId="36" fillId="0" borderId="0" xfId="8" applyFont="1" applyAlignment="1">
      <alignment horizontal="center" vertical="center" wrapText="1"/>
    </xf>
    <xf numFmtId="0" fontId="36" fillId="0" borderId="0" xfId="8" applyFont="1" applyAlignment="1">
      <alignment horizontal="right" vertical="center" wrapText="1"/>
    </xf>
    <xf numFmtId="0" fontId="41" fillId="0" borderId="0" xfId="11" applyFont="1" applyAlignment="1">
      <alignment vertical="center" wrapText="1"/>
    </xf>
    <xf numFmtId="2" fontId="36" fillId="0" borderId="0" xfId="11" applyNumberFormat="1" applyFont="1" applyAlignment="1">
      <alignment vertical="center" wrapText="1"/>
    </xf>
    <xf numFmtId="0" fontId="36" fillId="0" borderId="0" xfId="11" applyFont="1" applyAlignment="1">
      <alignment vertical="center" wrapText="1"/>
    </xf>
    <xf numFmtId="0" fontId="35" fillId="0" borderId="0" xfId="8" applyFont="1" applyAlignment="1">
      <alignment vertical="top"/>
    </xf>
    <xf numFmtId="0" fontId="35" fillId="0" borderId="0" xfId="8" applyFont="1" applyAlignment="1">
      <alignment horizontal="center" vertical="center"/>
    </xf>
    <xf numFmtId="43" fontId="16" fillId="0" borderId="0" xfId="7" applyFont="1" applyAlignment="1">
      <alignment vertical="center" wrapText="1"/>
    </xf>
    <xf numFmtId="0" fontId="16" fillId="0" borderId="0" xfId="8" applyFont="1" applyAlignment="1">
      <alignment vertical="center" wrapText="1"/>
    </xf>
    <xf numFmtId="0" fontId="24" fillId="28" borderId="12" xfId="8" applyFont="1" applyFill="1" applyBorder="1" applyAlignment="1">
      <alignment horizontal="center" vertical="center" wrapText="1"/>
    </xf>
    <xf numFmtId="0" fontId="16" fillId="28" borderId="12" xfId="8" applyFont="1" applyFill="1" applyBorder="1" applyAlignment="1">
      <alignment horizontal="center" vertical="center" wrapText="1"/>
    </xf>
    <xf numFmtId="43" fontId="24" fillId="28" borderId="12" xfId="7" applyFont="1" applyFill="1" applyBorder="1" applyAlignment="1">
      <alignment vertical="center" wrapText="1"/>
    </xf>
    <xf numFmtId="0" fontId="24" fillId="28" borderId="12" xfId="8" applyFont="1" applyFill="1" applyBorder="1" applyAlignment="1">
      <alignment vertical="center" wrapText="1"/>
    </xf>
    <xf numFmtId="0" fontId="24" fillId="50" borderId="12" xfId="8" applyFont="1" applyFill="1" applyBorder="1" applyAlignment="1">
      <alignment horizontal="center" vertical="center" wrapText="1"/>
    </xf>
    <xf numFmtId="0" fontId="25" fillId="51" borderId="1" xfId="0" applyFont="1" applyFill="1" applyBorder="1" applyAlignment="1">
      <alignment horizontal="center" vertical="top" wrapText="1"/>
    </xf>
    <xf numFmtId="0" fontId="20" fillId="51" borderId="1" xfId="0" applyFont="1" applyFill="1" applyBorder="1" applyAlignment="1">
      <alignment vertical="top" wrapText="1"/>
    </xf>
    <xf numFmtId="0" fontId="20" fillId="51" borderId="1" xfId="0" applyFont="1" applyFill="1" applyBorder="1" applyAlignment="1">
      <alignment horizontal="center" vertical="top" wrapText="1"/>
    </xf>
    <xf numFmtId="0" fontId="20" fillId="51" borderId="1" xfId="0" applyFont="1" applyFill="1" applyBorder="1" applyAlignment="1">
      <alignment vertical="center" wrapText="1"/>
    </xf>
    <xf numFmtId="0" fontId="25" fillId="51" borderId="1" xfId="0" applyFont="1" applyFill="1" applyBorder="1" applyAlignment="1">
      <alignment horizontal="right" vertical="center" wrapText="1"/>
    </xf>
    <xf numFmtId="0" fontId="20" fillId="0" borderId="1" xfId="0" applyFont="1" applyBorder="1" applyAlignment="1">
      <alignment horizontal="right" vertical="center" wrapText="1"/>
    </xf>
    <xf numFmtId="166" fontId="20" fillId="0" borderId="1" xfId="3" applyNumberFormat="1" applyFont="1" applyBorder="1" applyAlignment="1">
      <alignment horizontal="right" vertical="center" wrapText="1"/>
    </xf>
    <xf numFmtId="43" fontId="20" fillId="0" borderId="1" xfId="3" applyFont="1" applyBorder="1" applyAlignment="1">
      <alignment horizontal="right" vertical="center" wrapText="1"/>
    </xf>
    <xf numFmtId="43" fontId="32" fillId="0" borderId="1" xfId="3" applyFont="1" applyBorder="1" applyAlignment="1">
      <alignment horizontal="right" vertical="center" wrapText="1"/>
    </xf>
    <xf numFmtId="43" fontId="27" fillId="0" borderId="1" xfId="3" applyFont="1" applyBorder="1" applyAlignment="1">
      <alignment horizontal="right" vertical="center" wrapText="1"/>
    </xf>
    <xf numFmtId="0" fontId="20" fillId="0" borderId="1" xfId="0" applyFont="1" applyBorder="1" applyAlignment="1">
      <alignment horizontal="center"/>
    </xf>
    <xf numFmtId="0" fontId="20" fillId="0" borderId="1" xfId="0" applyFont="1" applyBorder="1"/>
    <xf numFmtId="2" fontId="16" fillId="0" borderId="1" xfId="0" applyNumberFormat="1" applyFont="1" applyBorder="1" applyAlignment="1">
      <alignment horizontal="right" vertical="center" wrapText="1" readingOrder="1"/>
    </xf>
    <xf numFmtId="0" fontId="16" fillId="0" borderId="1" xfId="0" applyFont="1" applyBorder="1" applyAlignment="1">
      <alignment horizontal="right" vertical="center" wrapText="1" readingOrder="1"/>
    </xf>
    <xf numFmtId="2" fontId="27" fillId="0" borderId="1" xfId="0" applyNumberFormat="1" applyFont="1" applyBorder="1" applyAlignment="1">
      <alignment horizontal="right" vertical="center" wrapText="1"/>
    </xf>
    <xf numFmtId="0" fontId="27" fillId="0" borderId="1" xfId="0" applyFont="1" applyBorder="1" applyAlignment="1">
      <alignment horizontal="left" vertical="center" wrapText="1" readingOrder="1"/>
    </xf>
    <xf numFmtId="0" fontId="20" fillId="0" borderId="1" xfId="11" applyFont="1" applyBorder="1" applyAlignment="1">
      <alignment vertical="top" wrapText="1"/>
    </xf>
    <xf numFmtId="0" fontId="27" fillId="0" borderId="1" xfId="16" applyFont="1" applyBorder="1" applyAlignment="1">
      <alignment horizontal="left" vertical="top" wrapText="1"/>
    </xf>
    <xf numFmtId="43" fontId="20" fillId="0" borderId="1" xfId="0" applyNumberFormat="1" applyFont="1" applyBorder="1" applyAlignment="1">
      <alignment vertical="center" wrapText="1"/>
    </xf>
    <xf numFmtId="0" fontId="27" fillId="29" borderId="1" xfId="0" applyFont="1" applyFill="1" applyBorder="1" applyAlignment="1">
      <alignment vertical="top" wrapText="1"/>
    </xf>
    <xf numFmtId="2" fontId="25" fillId="51" borderId="1" xfId="0" applyNumberFormat="1" applyFont="1" applyFill="1" applyBorder="1" applyAlignment="1">
      <alignment horizontal="right" vertical="center" wrapText="1"/>
    </xf>
    <xf numFmtId="2" fontId="20" fillId="0" borderId="1" xfId="0" applyNumberFormat="1" applyFont="1" applyBorder="1" applyAlignment="1">
      <alignment horizontal="right" vertical="center" wrapText="1"/>
    </xf>
    <xf numFmtId="2" fontId="32" fillId="0" borderId="1" xfId="0" applyNumberFormat="1" applyFont="1" applyBorder="1" applyAlignment="1">
      <alignment horizontal="right" vertical="center" wrapText="1"/>
    </xf>
    <xf numFmtId="2" fontId="25" fillId="51" borderId="1" xfId="0" applyNumberFormat="1" applyFont="1" applyFill="1" applyBorder="1" applyAlignment="1">
      <alignment vertical="center" wrapText="1"/>
    </xf>
    <xf numFmtId="0" fontId="20" fillId="0" borderId="1" xfId="0" applyFont="1" applyBorder="1" applyAlignment="1">
      <alignment vertical="center" wrapText="1"/>
    </xf>
    <xf numFmtId="0" fontId="20" fillId="29" borderId="1" xfId="0" applyFont="1" applyFill="1" applyBorder="1" applyAlignment="1">
      <alignment horizontal="center" vertical="top" wrapText="1"/>
    </xf>
    <xf numFmtId="0" fontId="20" fillId="29" borderId="1" xfId="0" applyFont="1" applyFill="1" applyBorder="1" applyAlignment="1">
      <alignment vertical="top" wrapText="1"/>
    </xf>
    <xf numFmtId="0" fontId="20" fillId="29" borderId="1" xfId="0" applyFont="1" applyFill="1" applyBorder="1" applyAlignment="1">
      <alignment horizontal="right" vertical="center" wrapText="1"/>
    </xf>
    <xf numFmtId="0" fontId="20" fillId="29" borderId="1" xfId="4" applyFont="1" applyFill="1" applyBorder="1" applyAlignment="1">
      <alignment horizontal="right" vertical="center" wrapText="1"/>
    </xf>
    <xf numFmtId="0" fontId="20" fillId="0" borderId="2" xfId="0" applyFont="1" applyBorder="1" applyAlignment="1">
      <alignment horizontal="center"/>
    </xf>
    <xf numFmtId="0" fontId="20" fillId="0" borderId="2" xfId="0" applyFont="1" applyBorder="1" applyAlignment="1">
      <alignment vertical="top" wrapText="1"/>
    </xf>
    <xf numFmtId="0" fontId="16" fillId="0" borderId="2" xfId="0" applyFont="1" applyBorder="1" applyAlignment="1">
      <alignment horizontal="right" vertical="center" wrapText="1" readingOrder="1"/>
    </xf>
    <xf numFmtId="0" fontId="27" fillId="0" borderId="2" xfId="0" applyFont="1" applyBorder="1" applyAlignment="1">
      <alignment wrapText="1"/>
    </xf>
    <xf numFmtId="0" fontId="20" fillId="0" borderId="0" xfId="0" applyFont="1"/>
    <xf numFmtId="0" fontId="25" fillId="51" borderId="1" xfId="0" applyFont="1" applyFill="1" applyBorder="1" applyAlignment="1">
      <alignment wrapText="1"/>
    </xf>
    <xf numFmtId="0" fontId="25" fillId="0" borderId="1" xfId="0" applyFont="1" applyBorder="1" applyAlignment="1">
      <alignment horizontal="center" wrapText="1"/>
    </xf>
    <xf numFmtId="0" fontId="20" fillId="0" borderId="1" xfId="0" applyFont="1" applyBorder="1" applyAlignment="1">
      <alignment wrapText="1"/>
    </xf>
    <xf numFmtId="0" fontId="25" fillId="0" borderId="1" xfId="0" applyFont="1" applyBorder="1" applyAlignment="1">
      <alignment wrapText="1"/>
    </xf>
    <xf numFmtId="0" fontId="20" fillId="0" borderId="1" xfId="0" applyFont="1" applyBorder="1" applyAlignment="1">
      <alignment horizontal="center" wrapText="1"/>
    </xf>
    <xf numFmtId="0" fontId="20" fillId="0" borderId="2" xfId="0" applyFont="1" applyBorder="1"/>
    <xf numFmtId="167" fontId="16" fillId="0" borderId="1" xfId="0" applyNumberFormat="1" applyFont="1" applyBorder="1" applyAlignment="1">
      <alignment horizontal="right" vertical="center" wrapText="1" readingOrder="1"/>
    </xf>
    <xf numFmtId="0" fontId="16" fillId="0" borderId="1" xfId="0" applyFont="1" applyBorder="1" applyAlignment="1">
      <alignment horizontal="left" vertical="center" wrapText="1" readingOrder="1"/>
    </xf>
    <xf numFmtId="0" fontId="25" fillId="0" borderId="1" xfId="0" applyFont="1" applyBorder="1"/>
    <xf numFmtId="0" fontId="25" fillId="0" borderId="1" xfId="0" applyFont="1" applyBorder="1" applyAlignment="1">
      <alignment horizontal="center"/>
    </xf>
    <xf numFmtId="0" fontId="24" fillId="0" borderId="1" xfId="0" applyFont="1" applyBorder="1" applyAlignment="1">
      <alignment horizontal="right" vertical="center" wrapText="1" readingOrder="1"/>
    </xf>
    <xf numFmtId="2" fontId="24" fillId="0" borderId="1" xfId="0" applyNumberFormat="1" applyFont="1" applyBorder="1" applyAlignment="1">
      <alignment horizontal="right" vertical="center" wrapText="1" readingOrder="1"/>
    </xf>
    <xf numFmtId="0" fontId="36" fillId="27" borderId="0" xfId="8" applyFont="1" applyFill="1" applyAlignment="1">
      <alignment vertical="center" wrapText="1"/>
    </xf>
    <xf numFmtId="0" fontId="25" fillId="0" borderId="1" xfId="8" applyFont="1" applyBorder="1" applyAlignment="1">
      <alignment vertical="center" wrapText="1"/>
    </xf>
    <xf numFmtId="0" fontId="25" fillId="0" borderId="1" xfId="8" applyFont="1" applyBorder="1" applyAlignment="1">
      <alignment horizontal="center" vertical="center" wrapText="1"/>
    </xf>
    <xf numFmtId="43" fontId="25" fillId="0" borderId="1" xfId="7" applyFont="1" applyBorder="1" applyAlignment="1">
      <alignment vertical="center" wrapText="1"/>
    </xf>
    <xf numFmtId="2" fontId="25" fillId="0" borderId="1" xfId="8" applyNumberFormat="1" applyFont="1" applyBorder="1" applyAlignment="1">
      <alignment vertical="center" wrapText="1"/>
    </xf>
    <xf numFmtId="43" fontId="36" fillId="0" borderId="0" xfId="7" applyFont="1" applyAlignment="1">
      <alignment vertical="center" wrapText="1"/>
    </xf>
    <xf numFmtId="0" fontId="41" fillId="0" borderId="1" xfId="11" applyFont="1" applyBorder="1" applyAlignment="1">
      <alignment vertical="center" wrapText="1"/>
    </xf>
    <xf numFmtId="43" fontId="36" fillId="0" borderId="1" xfId="11" applyNumberFormat="1" applyFont="1" applyBorder="1" applyAlignment="1">
      <alignment vertical="center" wrapText="1"/>
    </xf>
    <xf numFmtId="0" fontId="36" fillId="0" borderId="1" xfId="11" applyFont="1" applyBorder="1" applyAlignment="1">
      <alignment vertical="center" wrapText="1"/>
    </xf>
    <xf numFmtId="2" fontId="36" fillId="0" borderId="1" xfId="11" applyNumberFormat="1" applyFont="1" applyBorder="1" applyAlignment="1">
      <alignment vertical="center" wrapText="1"/>
    </xf>
    <xf numFmtId="0" fontId="35" fillId="0" borderId="0" xfId="8" applyFont="1" applyAlignment="1">
      <alignment horizontal="center" vertical="center" wrapText="1"/>
    </xf>
    <xf numFmtId="43" fontId="35" fillId="0" borderId="0" xfId="7" applyFont="1" applyAlignment="1">
      <alignment vertical="center"/>
    </xf>
    <xf numFmtId="0" fontId="22" fillId="0" borderId="0" xfId="0" applyFont="1" applyAlignment="1">
      <alignment horizontal="right" vertical="top"/>
    </xf>
    <xf numFmtId="2" fontId="16" fillId="0" borderId="0" xfId="0" applyNumberFormat="1" applyFont="1" applyAlignment="1">
      <alignment vertical="top" wrapText="1"/>
    </xf>
    <xf numFmtId="43" fontId="24" fillId="6" borderId="1" xfId="3" applyFont="1" applyFill="1" applyBorder="1" applyAlignment="1">
      <alignment horizontal="center" vertical="center" wrapText="1"/>
    </xf>
    <xf numFmtId="43" fontId="25" fillId="7" borderId="1" xfId="3" applyFont="1" applyFill="1" applyBorder="1" applyAlignment="1">
      <alignment horizontal="center" vertical="center" wrapText="1"/>
    </xf>
    <xf numFmtId="43" fontId="16" fillId="52" borderId="1" xfId="3" applyFont="1" applyFill="1" applyBorder="1" applyAlignment="1">
      <alignment vertical="top" wrapText="1"/>
    </xf>
    <xf numFmtId="0" fontId="24" fillId="0" borderId="1" xfId="4" applyFont="1" applyBorder="1" applyAlignment="1">
      <alignment vertical="top" wrapText="1"/>
    </xf>
    <xf numFmtId="0" fontId="16" fillId="0" borderId="1" xfId="4" applyFont="1" applyBorder="1" applyAlignment="1">
      <alignment horizontal="center" vertical="top" wrapText="1"/>
    </xf>
    <xf numFmtId="0" fontId="16" fillId="0" borderId="1" xfId="4" applyFont="1" applyBorder="1" applyAlignment="1">
      <alignment horizontal="left" vertical="top" wrapText="1"/>
    </xf>
    <xf numFmtId="2" fontId="32" fillId="0" borderId="1" xfId="17" applyNumberFormat="1" applyFont="1" applyBorder="1" applyAlignment="1">
      <alignment horizontal="right" vertical="top" wrapText="1"/>
    </xf>
    <xf numFmtId="0" fontId="32" fillId="0" borderId="1" xfId="4" applyFont="1" applyBorder="1" applyAlignment="1">
      <alignment vertical="top" wrapText="1"/>
    </xf>
    <xf numFmtId="0" fontId="25" fillId="0" borderId="1" xfId="0" applyFont="1" applyBorder="1" applyAlignment="1">
      <alignment horizontal="center" vertical="top" wrapText="1"/>
    </xf>
    <xf numFmtId="0" fontId="16" fillId="0" borderId="1" xfId="0" applyFont="1" applyBorder="1" applyAlignment="1">
      <alignment vertical="top"/>
    </xf>
    <xf numFmtId="0" fontId="25" fillId="0" borderId="1" xfId="0" applyFont="1" applyBorder="1" applyAlignment="1">
      <alignment horizontal="left" vertical="top" wrapText="1"/>
    </xf>
    <xf numFmtId="0" fontId="16" fillId="0" borderId="1" xfId="0" applyFont="1" applyBorder="1" applyAlignment="1">
      <alignment horizontal="left" vertical="top"/>
    </xf>
    <xf numFmtId="43" fontId="27" fillId="52" borderId="1" xfId="3" applyFont="1" applyFill="1" applyBorder="1" applyAlignment="1">
      <alignment vertical="top" wrapText="1"/>
    </xf>
    <xf numFmtId="43" fontId="23" fillId="52" borderId="1" xfId="3" applyFont="1" applyFill="1" applyBorder="1" applyAlignment="1">
      <alignment vertical="top" wrapText="1"/>
    </xf>
    <xf numFmtId="0" fontId="27" fillId="52" borderId="1" xfId="0" applyFont="1" applyFill="1" applyBorder="1" applyAlignment="1">
      <alignment horizontal="right" vertical="top"/>
    </xf>
    <xf numFmtId="43" fontId="16" fillId="52" borderId="1" xfId="7" applyFont="1" applyFill="1" applyBorder="1" applyAlignment="1">
      <alignment vertical="top" wrapText="1"/>
    </xf>
    <xf numFmtId="0" fontId="43" fillId="0" borderId="1" xfId="0" applyFont="1" applyBorder="1" applyAlignment="1">
      <alignment horizontal="justify" vertical="top" wrapText="1"/>
    </xf>
    <xf numFmtId="43" fontId="25" fillId="17" borderId="8" xfId="3" applyFont="1" applyFill="1" applyBorder="1" applyAlignment="1">
      <alignment horizontal="center" vertical="top"/>
    </xf>
    <xf numFmtId="0" fontId="16" fillId="17" borderId="4" xfId="0" applyFont="1" applyFill="1" applyBorder="1" applyAlignment="1">
      <alignment vertical="top"/>
    </xf>
    <xf numFmtId="43" fontId="25" fillId="17" borderId="4" xfId="3" applyFont="1" applyFill="1" applyBorder="1" applyAlignment="1">
      <alignment vertical="top" wrapText="1"/>
    </xf>
    <xf numFmtId="0" fontId="16" fillId="17" borderId="1" xfId="0" applyFont="1" applyFill="1" applyBorder="1" applyAlignment="1">
      <alignment vertical="top"/>
    </xf>
    <xf numFmtId="0" fontId="16" fillId="0" borderId="0" xfId="0" applyFont="1" applyAlignment="1">
      <alignment horizontal="center" vertical="top"/>
    </xf>
    <xf numFmtId="168" fontId="20" fillId="0" borderId="0" xfId="11" applyNumberFormat="1" applyFont="1" applyAlignment="1">
      <alignment vertical="top" wrapText="1"/>
    </xf>
    <xf numFmtId="0" fontId="22" fillId="21" borderId="6" xfId="0" applyFont="1" applyFill="1" applyBorder="1" applyAlignment="1">
      <alignment vertical="top" wrapText="1"/>
    </xf>
    <xf numFmtId="0" fontId="22" fillId="21" borderId="6" xfId="0" applyFont="1" applyFill="1" applyBorder="1" applyAlignment="1">
      <alignment horizontal="center" vertical="top" wrapText="1"/>
    </xf>
    <xf numFmtId="0" fontId="25" fillId="11" borderId="5" xfId="0" applyFont="1" applyFill="1" applyBorder="1" applyAlignment="1">
      <alignment vertical="top" wrapText="1"/>
    </xf>
    <xf numFmtId="0" fontId="25" fillId="11" borderId="10" xfId="0" applyFont="1" applyFill="1" applyBorder="1" applyAlignment="1">
      <alignment vertical="top" wrapText="1"/>
    </xf>
    <xf numFmtId="0" fontId="25" fillId="11" borderId="10" xfId="0" applyFont="1" applyFill="1" applyBorder="1" applyAlignment="1">
      <alignment horizontal="center" vertical="top" wrapText="1"/>
    </xf>
    <xf numFmtId="0" fontId="25" fillId="11" borderId="10" xfId="0" applyFont="1" applyFill="1" applyBorder="1" applyAlignment="1">
      <alignment vertical="center" wrapText="1"/>
    </xf>
    <xf numFmtId="0" fontId="25" fillId="11" borderId="11" xfId="0" applyFont="1" applyFill="1" applyBorder="1" applyAlignment="1">
      <alignment vertical="center" wrapText="1"/>
    </xf>
    <xf numFmtId="0" fontId="16" fillId="0" borderId="1" xfId="4" applyFont="1" applyBorder="1" applyAlignment="1">
      <alignment vertical="top" wrapText="1"/>
    </xf>
    <xf numFmtId="43" fontId="16" fillId="0" borderId="1" xfId="3" applyFont="1" applyBorder="1" applyAlignment="1">
      <alignment horizontal="center" vertical="top" wrapText="1"/>
    </xf>
    <xf numFmtId="0" fontId="20" fillId="2" borderId="2" xfId="0" applyFont="1" applyFill="1" applyBorder="1" applyAlignment="1">
      <alignment horizontal="left" vertical="top" wrapText="1"/>
    </xf>
    <xf numFmtId="0" fontId="23" fillId="2" borderId="1" xfId="0" applyFont="1" applyFill="1" applyBorder="1" applyAlignment="1">
      <alignment horizontal="left" vertical="top" wrapText="1"/>
    </xf>
    <xf numFmtId="0" fontId="27" fillId="2" borderId="4" xfId="0" applyFont="1" applyFill="1" applyBorder="1" applyAlignment="1">
      <alignment vertical="top" wrapText="1"/>
    </xf>
    <xf numFmtId="43" fontId="32" fillId="0" borderId="1" xfId="3" applyFont="1" applyBorder="1" applyAlignment="1">
      <alignment vertical="top" wrapText="1"/>
    </xf>
    <xf numFmtId="0" fontId="32" fillId="2" borderId="1" xfId="0" applyFont="1" applyFill="1" applyBorder="1" applyAlignment="1">
      <alignment vertical="top" wrapText="1"/>
    </xf>
    <xf numFmtId="0" fontId="20" fillId="2" borderId="1" xfId="0" applyFont="1" applyFill="1" applyBorder="1" applyAlignment="1">
      <alignment horizontal="left" vertical="top" wrapText="1"/>
    </xf>
    <xf numFmtId="0" fontId="20" fillId="2" borderId="4" xfId="0" applyFont="1" applyFill="1" applyBorder="1" applyAlignment="1">
      <alignment horizontal="left" vertical="top" wrapText="1"/>
    </xf>
    <xf numFmtId="43" fontId="32" fillId="0" borderId="1" xfId="3" applyFont="1" applyBorder="1" applyAlignment="1">
      <alignment vertical="top"/>
    </xf>
    <xf numFmtId="0" fontId="32" fillId="2" borderId="4" xfId="0" applyFont="1" applyFill="1" applyBorder="1" applyAlignment="1">
      <alignment vertical="top" wrapText="1"/>
    </xf>
    <xf numFmtId="43" fontId="27" fillId="0" borderId="1" xfId="3" applyFont="1" applyBorder="1" applyAlignment="1">
      <alignment vertical="top"/>
    </xf>
    <xf numFmtId="0" fontId="27" fillId="2" borderId="1" xfId="0" applyFont="1" applyFill="1" applyBorder="1" applyAlignment="1">
      <alignment vertical="top" wrapText="1"/>
    </xf>
    <xf numFmtId="0" fontId="32" fillId="2" borderId="1" xfId="0" applyFont="1" applyFill="1" applyBorder="1" applyAlignment="1">
      <alignment horizontal="left" vertical="top" wrapText="1"/>
    </xf>
    <xf numFmtId="0" fontId="27" fillId="2" borderId="1" xfId="0" applyFont="1" applyFill="1" applyBorder="1" applyAlignment="1">
      <alignment horizontal="left" vertical="top" wrapText="1"/>
    </xf>
    <xf numFmtId="43" fontId="24" fillId="18" borderId="8" xfId="3" applyFont="1" applyFill="1" applyBorder="1" applyAlignment="1">
      <alignment vertical="top" wrapText="1"/>
    </xf>
    <xf numFmtId="43" fontId="24" fillId="18" borderId="6" xfId="3" applyFont="1" applyFill="1" applyBorder="1" applyAlignment="1">
      <alignment vertical="top" wrapText="1"/>
    </xf>
    <xf numFmtId="43" fontId="24" fillId="18" borderId="6" xfId="3" applyFont="1" applyFill="1" applyBorder="1" applyAlignment="1">
      <alignment horizontal="center" vertical="top" wrapText="1"/>
    </xf>
    <xf numFmtId="43" fontId="24" fillId="18" borderId="9" xfId="3" applyFont="1" applyFill="1" applyBorder="1" applyAlignment="1">
      <alignment vertical="top" wrapText="1"/>
    </xf>
    <xf numFmtId="43" fontId="25" fillId="17" borderId="4" xfId="3" applyFont="1" applyFill="1" applyBorder="1" applyAlignment="1">
      <alignment vertical="center" wrapText="1"/>
    </xf>
    <xf numFmtId="0" fontId="16" fillId="17" borderId="4" xfId="0" applyFont="1" applyFill="1" applyBorder="1" applyAlignment="1">
      <alignment vertical="center"/>
    </xf>
    <xf numFmtId="0" fontId="16" fillId="17" borderId="1" xfId="0" applyFont="1" applyFill="1" applyBorder="1" applyAlignment="1">
      <alignment vertical="center"/>
    </xf>
    <xf numFmtId="43" fontId="20" fillId="0" borderId="0" xfId="11" applyNumberFormat="1" applyFont="1" applyAlignment="1">
      <alignment vertical="top" wrapText="1"/>
    </xf>
    <xf numFmtId="167" fontId="16" fillId="0" borderId="0" xfId="0" applyNumberFormat="1" applyFont="1" applyAlignment="1">
      <alignment vertical="top"/>
    </xf>
    <xf numFmtId="43" fontId="0" fillId="0" borderId="1" xfId="213" applyFont="1" applyBorder="1" applyAlignment="1">
      <alignment vertical="center" wrapText="1"/>
    </xf>
    <xf numFmtId="43" fontId="27" fillId="0" borderId="1" xfId="19" applyFont="1" applyBorder="1" applyAlignment="1">
      <alignment vertical="top"/>
    </xf>
    <xf numFmtId="0" fontId="5" fillId="0" borderId="1" xfId="1" applyNumberFormat="1" applyFont="1" applyBorder="1" applyAlignment="1" applyProtection="1">
      <alignment horizontal="left" vertical="center" wrapText="1"/>
      <protection locked="0" hidden="1"/>
    </xf>
    <xf numFmtId="0" fontId="19" fillId="0" borderId="1" xfId="1" applyNumberFormat="1" applyFont="1" applyBorder="1" applyAlignment="1" applyProtection="1">
      <alignment horizontal="left" vertical="center" wrapText="1"/>
      <protection locked="0" hidden="1"/>
    </xf>
    <xf numFmtId="164" fontId="8" fillId="8" borderId="2" xfId="1" applyFont="1" applyFill="1" applyBorder="1" applyAlignment="1">
      <alignment horizontal="center" vertical="center" wrapText="1"/>
    </xf>
    <xf numFmtId="164" fontId="8" fillId="8" borderId="4" xfId="1" applyFont="1" applyFill="1" applyBorder="1" applyAlignment="1">
      <alignment horizontal="center" vertical="center" wrapText="1"/>
    </xf>
    <xf numFmtId="164" fontId="8" fillId="6" borderId="1" xfId="1" applyFont="1" applyFill="1" applyBorder="1" applyAlignment="1">
      <alignment horizontal="center" vertical="center" wrapText="1"/>
    </xf>
    <xf numFmtId="0" fontId="5" fillId="13" borderId="1" xfId="0" applyFont="1" applyFill="1" applyBorder="1" applyAlignment="1">
      <alignment horizontal="center" vertical="center" wrapText="1"/>
    </xf>
    <xf numFmtId="164" fontId="5" fillId="12" borderId="1" xfId="1" applyFont="1" applyFill="1" applyBorder="1" applyAlignment="1">
      <alignment horizontal="center" vertical="center" wrapText="1"/>
    </xf>
    <xf numFmtId="0" fontId="10" fillId="11" borderId="2" xfId="0" applyFont="1" applyFill="1" applyBorder="1" applyAlignment="1">
      <alignment horizontal="center" vertical="center" wrapText="1"/>
    </xf>
    <xf numFmtId="0" fontId="10" fillId="11" borderId="4" xfId="0" applyFont="1" applyFill="1" applyBorder="1" applyAlignment="1">
      <alignment horizontal="center" vertical="center" wrapText="1"/>
    </xf>
    <xf numFmtId="164" fontId="5" fillId="7" borderId="1" xfId="1" applyFont="1" applyFill="1" applyBorder="1" applyAlignment="1">
      <alignment horizontal="center" vertical="center" wrapText="1"/>
    </xf>
    <xf numFmtId="164" fontId="5" fillId="6" borderId="1" xfId="1" applyFont="1" applyFill="1" applyBorder="1" applyAlignment="1">
      <alignment horizontal="center" vertical="center" wrapText="1"/>
    </xf>
    <xf numFmtId="164" fontId="8" fillId="7" borderId="1" xfId="1" applyFont="1" applyFill="1" applyBorder="1" applyAlignment="1">
      <alignment horizontal="center" vertical="center" wrapText="1"/>
    </xf>
    <xf numFmtId="0" fontId="8" fillId="8" borderId="2" xfId="0" applyFont="1" applyFill="1" applyBorder="1" applyAlignment="1">
      <alignment horizontal="center" vertical="center" wrapText="1"/>
    </xf>
    <xf numFmtId="0" fontId="8" fillId="8" borderId="3" xfId="0" applyFont="1" applyFill="1" applyBorder="1" applyAlignment="1">
      <alignment horizontal="center" vertical="center" wrapText="1"/>
    </xf>
    <xf numFmtId="0" fontId="8" fillId="8" borderId="4" xfId="0" applyFont="1" applyFill="1" applyBorder="1" applyAlignment="1">
      <alignment horizontal="center" vertical="center" wrapText="1"/>
    </xf>
    <xf numFmtId="0" fontId="11"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1" fillId="0" borderId="1" xfId="0" applyFont="1" applyBorder="1" applyAlignment="1">
      <alignment horizontal="center" vertical="center" textRotation="90" wrapText="1"/>
    </xf>
    <xf numFmtId="0" fontId="11" fillId="4" borderId="1" xfId="0" applyFont="1" applyFill="1" applyBorder="1" applyAlignment="1">
      <alignment horizontal="center" vertical="center" wrapText="1"/>
    </xf>
    <xf numFmtId="0" fontId="11" fillId="14" borderId="1" xfId="0" applyFont="1" applyFill="1" applyBorder="1" applyAlignment="1">
      <alignment horizontal="center" vertical="center" wrapText="1"/>
    </xf>
    <xf numFmtId="0" fontId="11" fillId="2" borderId="1" xfId="0" applyFont="1" applyFill="1" applyBorder="1" applyAlignment="1">
      <alignment horizontal="center" vertical="center" wrapText="1"/>
    </xf>
    <xf numFmtId="0" fontId="5" fillId="9" borderId="1" xfId="0" applyFont="1" applyFill="1" applyBorder="1" applyAlignment="1">
      <alignment horizontal="center" vertical="center" wrapText="1"/>
    </xf>
    <xf numFmtId="0" fontId="11" fillId="0" borderId="2" xfId="0" applyFont="1" applyBorder="1" applyAlignment="1">
      <alignment horizontal="center" vertical="center" textRotation="90" wrapText="1"/>
    </xf>
    <xf numFmtId="0" fontId="11" fillId="0" borderId="3" xfId="0" applyFont="1" applyBorder="1" applyAlignment="1">
      <alignment horizontal="center" vertical="center" textRotation="90" wrapText="1"/>
    </xf>
    <xf numFmtId="0" fontId="11" fillId="0" borderId="4" xfId="0" applyFont="1" applyBorder="1" applyAlignment="1">
      <alignment horizontal="center" vertical="center" textRotation="90" wrapText="1"/>
    </xf>
    <xf numFmtId="0" fontId="6" fillId="0" borderId="0" xfId="0" applyFont="1" applyAlignment="1">
      <alignment horizontal="center" vertical="center" wrapText="1"/>
    </xf>
    <xf numFmtId="0" fontId="8" fillId="8" borderId="1" xfId="0" applyFont="1" applyFill="1" applyBorder="1" applyAlignment="1">
      <alignment horizontal="center" vertical="center" wrapText="1"/>
    </xf>
    <xf numFmtId="0" fontId="9" fillId="9" borderId="1" xfId="0" applyFont="1" applyFill="1" applyBorder="1" applyAlignment="1">
      <alignment vertical="center" wrapText="1"/>
    </xf>
    <xf numFmtId="164" fontId="15" fillId="0" borderId="6" xfId="1" applyFont="1" applyBorder="1" applyAlignment="1">
      <alignment horizontal="left" vertical="center" wrapText="1"/>
    </xf>
    <xf numFmtId="0" fontId="5" fillId="12" borderId="1" xfId="0" applyFont="1" applyFill="1" applyBorder="1" applyAlignment="1">
      <alignment horizontal="center" vertical="center" wrapText="1"/>
    </xf>
    <xf numFmtId="164" fontId="5" fillId="13" borderId="1" xfId="1" applyFont="1" applyFill="1" applyBorder="1" applyAlignment="1">
      <alignment horizontal="center" vertical="center" wrapText="1"/>
    </xf>
    <xf numFmtId="0" fontId="25" fillId="35" borderId="14" xfId="0" applyFont="1" applyFill="1" applyBorder="1" applyAlignment="1">
      <alignment horizontal="left" vertical="top" wrapText="1"/>
    </xf>
    <xf numFmtId="0" fontId="23" fillId="0" borderId="17" xfId="0" applyFont="1" applyBorder="1" applyAlignment="1">
      <alignment vertical="top"/>
    </xf>
    <xf numFmtId="0" fontId="23" fillId="0" borderId="15" xfId="0" applyFont="1" applyBorder="1" applyAlignment="1">
      <alignment vertical="top"/>
    </xf>
    <xf numFmtId="0" fontId="25" fillId="37" borderId="25" xfId="0" applyFont="1" applyFill="1" applyBorder="1" applyAlignment="1">
      <alignment horizontal="left" vertical="top" wrapText="1"/>
    </xf>
    <xf numFmtId="0" fontId="23" fillId="0" borderId="18" xfId="0" applyFont="1" applyBorder="1" applyAlignment="1">
      <alignment vertical="top"/>
    </xf>
    <xf numFmtId="0" fontId="23" fillId="0" borderId="19" xfId="0" applyFont="1" applyBorder="1" applyAlignment="1">
      <alignment vertical="top"/>
    </xf>
    <xf numFmtId="0" fontId="22" fillId="31" borderId="18" xfId="6" applyFont="1" applyFill="1" applyBorder="1" applyAlignment="1">
      <alignment horizontal="left" vertical="top" wrapText="1"/>
    </xf>
    <xf numFmtId="0" fontId="23" fillId="0" borderId="18" xfId="6" applyFont="1" applyBorder="1" applyAlignment="1">
      <alignment vertical="top"/>
    </xf>
    <xf numFmtId="43" fontId="24" fillId="35" borderId="14" xfId="0" applyNumberFormat="1" applyFont="1" applyFill="1" applyBorder="1" applyAlignment="1">
      <alignment horizontal="left" vertical="top" wrapText="1"/>
    </xf>
    <xf numFmtId="0" fontId="21" fillId="16" borderId="7" xfId="0" applyFont="1" applyFill="1" applyBorder="1" applyAlignment="1">
      <alignment horizontal="center" vertical="top" wrapText="1"/>
    </xf>
    <xf numFmtId="0" fontId="21" fillId="16" borderId="0" xfId="0" applyFont="1" applyFill="1" applyAlignment="1">
      <alignment horizontal="center" vertical="top" wrapText="1"/>
    </xf>
    <xf numFmtId="0" fontId="25" fillId="26" borderId="14" xfId="0" applyFont="1" applyFill="1" applyBorder="1" applyAlignment="1">
      <alignment horizontal="left" vertical="top" wrapText="1"/>
    </xf>
    <xf numFmtId="0" fontId="25" fillId="11" borderId="5" xfId="0" applyFont="1" applyFill="1" applyBorder="1" applyAlignment="1">
      <alignment horizontal="left" vertical="top" wrapText="1"/>
    </xf>
    <xf numFmtId="0" fontId="25" fillId="11" borderId="10" xfId="0" applyFont="1" applyFill="1" applyBorder="1" applyAlignment="1">
      <alignment horizontal="left" vertical="top" wrapText="1"/>
    </xf>
    <xf numFmtId="0" fontId="25" fillId="11" borderId="11" xfId="0" applyFont="1" applyFill="1" applyBorder="1" applyAlignment="1">
      <alignment horizontal="left" vertical="top" wrapText="1"/>
    </xf>
    <xf numFmtId="43" fontId="24" fillId="18" borderId="8" xfId="3" applyFont="1" applyFill="1" applyBorder="1" applyAlignment="1">
      <alignment horizontal="left" vertical="top" wrapText="1"/>
    </xf>
    <xf numFmtId="43" fontId="24" fillId="18" borderId="6" xfId="3" applyFont="1" applyFill="1" applyBorder="1" applyAlignment="1">
      <alignment horizontal="left" vertical="top" wrapText="1"/>
    </xf>
    <xf numFmtId="43" fontId="24" fillId="18" borderId="9" xfId="3" applyFont="1" applyFill="1" applyBorder="1" applyAlignment="1">
      <alignment horizontal="left" vertical="top" wrapText="1"/>
    </xf>
    <xf numFmtId="0" fontId="22" fillId="21" borderId="6" xfId="0" applyFont="1" applyFill="1" applyBorder="1" applyAlignment="1">
      <alignment horizontal="left" vertical="top" wrapText="1"/>
    </xf>
    <xf numFmtId="43" fontId="24" fillId="42" borderId="1" xfId="3" applyFont="1" applyFill="1" applyBorder="1" applyAlignment="1">
      <alignment horizontal="left" vertical="center" wrapText="1"/>
    </xf>
    <xf numFmtId="0" fontId="21" fillId="16" borderId="7" xfId="0" applyFont="1" applyFill="1" applyBorder="1" applyAlignment="1">
      <alignment horizontal="center" vertical="center" wrapText="1"/>
    </xf>
    <xf numFmtId="0" fontId="21" fillId="16" borderId="0" xfId="0" applyFont="1" applyFill="1" applyAlignment="1">
      <alignment horizontal="center" vertical="center" wrapText="1"/>
    </xf>
    <xf numFmtId="0" fontId="22" fillId="38" borderId="6" xfId="0" applyFont="1" applyFill="1" applyBorder="1" applyAlignment="1">
      <alignment horizontal="left" vertical="center" wrapText="1"/>
    </xf>
    <xf numFmtId="0" fontId="25" fillId="41" borderId="5" xfId="0" applyFont="1" applyFill="1" applyBorder="1" applyAlignment="1">
      <alignment horizontal="left" vertical="center" wrapText="1"/>
    </xf>
    <xf numFmtId="0" fontId="25" fillId="41" borderId="10" xfId="0" applyFont="1" applyFill="1" applyBorder="1" applyAlignment="1">
      <alignment horizontal="left" vertical="center" wrapText="1"/>
    </xf>
    <xf numFmtId="0" fontId="25" fillId="41" borderId="11" xfId="0" applyFont="1" applyFill="1" applyBorder="1" applyAlignment="1">
      <alignment horizontal="left" vertical="center" wrapText="1"/>
    </xf>
    <xf numFmtId="0" fontId="25" fillId="51" borderId="1" xfId="0" applyFont="1" applyFill="1" applyBorder="1" applyAlignment="1">
      <alignment vertical="top" wrapText="1"/>
    </xf>
    <xf numFmtId="0" fontId="25" fillId="51" borderId="1" xfId="0" applyFont="1" applyFill="1" applyBorder="1" applyAlignment="1">
      <alignment wrapText="1"/>
    </xf>
    <xf numFmtId="0" fontId="37" fillId="50" borderId="18" xfId="8" applyFont="1" applyFill="1" applyBorder="1" applyAlignment="1">
      <alignment horizontal="left" vertical="center" wrapText="1"/>
    </xf>
    <xf numFmtId="0" fontId="23" fillId="0" borderId="18" xfId="8" applyFont="1" applyBorder="1" applyAlignment="1">
      <alignment vertical="center"/>
    </xf>
    <xf numFmtId="0" fontId="42" fillId="49" borderId="28" xfId="8" applyFont="1" applyFill="1" applyBorder="1" applyAlignment="1">
      <alignment horizontal="center" vertical="center" wrapText="1"/>
    </xf>
    <xf numFmtId="0" fontId="16" fillId="0" borderId="0" xfId="8" applyFont="1" applyAlignment="1">
      <alignment vertical="center"/>
    </xf>
    <xf numFmtId="0" fontId="16" fillId="48" borderId="2" xfId="8" applyFont="1" applyFill="1" applyBorder="1" applyAlignment="1">
      <alignment horizontal="left" vertical="center" wrapText="1"/>
    </xf>
    <xf numFmtId="0" fontId="23" fillId="0" borderId="2" xfId="8" applyFont="1" applyBorder="1" applyAlignment="1">
      <alignment vertical="center"/>
    </xf>
    <xf numFmtId="0" fontId="16" fillId="46" borderId="1" xfId="8" applyFont="1" applyFill="1" applyBorder="1" applyAlignment="1">
      <alignment horizontal="center" vertical="top" wrapText="1"/>
    </xf>
    <xf numFmtId="0" fontId="23" fillId="0" borderId="1" xfId="8" applyFont="1" applyBorder="1" applyAlignment="1">
      <alignment vertical="top"/>
    </xf>
    <xf numFmtId="0" fontId="16" fillId="46" borderId="1" xfId="8" applyFont="1" applyFill="1" applyBorder="1" applyAlignment="1">
      <alignment horizontal="left" vertical="center" wrapText="1"/>
    </xf>
    <xf numFmtId="0" fontId="23" fillId="0" borderId="1" xfId="8" applyFont="1" applyBorder="1" applyAlignment="1">
      <alignment vertical="center"/>
    </xf>
    <xf numFmtId="0" fontId="16" fillId="0" borderId="1" xfId="8" applyFont="1" applyBorder="1" applyAlignment="1">
      <alignment horizontal="center" vertical="center" wrapText="1"/>
    </xf>
    <xf numFmtId="0" fontId="40" fillId="47" borderId="1" xfId="8" applyFont="1" applyFill="1" applyBorder="1" applyAlignment="1">
      <alignment horizontal="left" vertical="center" wrapText="1"/>
    </xf>
    <xf numFmtId="0" fontId="34" fillId="44" borderId="1" xfId="8" applyFont="1" applyFill="1" applyBorder="1" applyAlignment="1">
      <alignment horizontal="center" vertical="center" wrapText="1"/>
    </xf>
    <xf numFmtId="0" fontId="37" fillId="45" borderId="1" xfId="8" applyFont="1" applyFill="1" applyBorder="1" applyAlignment="1">
      <alignment horizontal="left" vertical="center" wrapText="1"/>
    </xf>
    <xf numFmtId="0" fontId="6" fillId="0" borderId="0" xfId="0" applyFont="1" applyAlignment="1">
      <alignment horizontal="left" vertical="center" wrapText="1"/>
    </xf>
    <xf numFmtId="164" fontId="5" fillId="7" borderId="2" xfId="1" applyFont="1" applyFill="1" applyBorder="1" applyAlignment="1">
      <alignment horizontal="center" vertical="center" wrapText="1"/>
    </xf>
    <xf numFmtId="164" fontId="5" fillId="7" borderId="3" xfId="1" applyFont="1" applyFill="1" applyBorder="1" applyAlignment="1">
      <alignment horizontal="center" vertical="center" wrapText="1"/>
    </xf>
    <xf numFmtId="164" fontId="5" fillId="7" borderId="4" xfId="1" applyFont="1" applyFill="1" applyBorder="1" applyAlignment="1">
      <alignment horizontal="center" vertical="center" wrapText="1"/>
    </xf>
  </cellXfs>
  <cellStyles count="612">
    <cellStyle name="Comma" xfId="1" builtinId="3"/>
    <cellStyle name="Comma 10" xfId="19" xr:uid="{08BE8E06-668F-42BE-939A-971792AB6FCF}"/>
    <cellStyle name="Comma 2" xfId="3" xr:uid="{00000000-0005-0000-0000-000001000000}"/>
    <cellStyle name="Comma 2 2" xfId="213" xr:uid="{3D1D56F0-73DF-41AE-BA40-B7113168246E}"/>
    <cellStyle name="Comma 2 2 2" xfId="509" xr:uid="{D59B8D6B-70DA-489A-AB4A-67B491129A55}"/>
    <cellStyle name="Comma 2 3" xfId="116" xr:uid="{7DBC6939-16C5-4F95-91A0-226593E46E6E}"/>
    <cellStyle name="Comma 2 3 2" xfId="413" xr:uid="{4951367C-3800-404E-9BE1-3A67E0846BB5}"/>
    <cellStyle name="Comma 2 4" xfId="317" xr:uid="{3ABF04C2-226E-44D7-89A3-401FC6593662}"/>
    <cellStyle name="Comma 2 5" xfId="21" xr:uid="{D66933DB-FCA4-4A8E-BD9C-DB7B1F848B23}"/>
    <cellStyle name="Comma 3" xfId="24" xr:uid="{C5DDFF1D-3C2E-4782-A706-B6BC88D43DAA}"/>
    <cellStyle name="Comma 3 2" xfId="79" xr:uid="{956CC6B9-C6AA-4A2A-9FE4-618D1E58B077}"/>
    <cellStyle name="Comma 3 2 2" xfId="274" xr:uid="{83031C40-4328-4020-88C0-9E8D5F65CF78}"/>
    <cellStyle name="Comma 3 2 2 2" xfId="570" xr:uid="{1F6140E8-0607-4ABC-B354-7A6651DF4349}"/>
    <cellStyle name="Comma 3 2 3" xfId="177" xr:uid="{357EA7F3-A25E-4CAB-AED4-A3F34F5DB558}"/>
    <cellStyle name="Comma 3 2 3 2" xfId="474" xr:uid="{A49B375C-23A3-42DC-8532-FD888B55B7B2}"/>
    <cellStyle name="Comma 3 2 4" xfId="378" xr:uid="{363F38BE-3D7E-40E4-9BC8-E82D27168D29}"/>
    <cellStyle name="Comma 3 3" xfId="216" xr:uid="{1C90DB64-D546-4F7A-ABB9-E71475CDEABA}"/>
    <cellStyle name="Comma 3 3 2" xfId="512" xr:uid="{C96F038D-2967-4521-A8C3-9BD7324DD666}"/>
    <cellStyle name="Comma 3 4" xfId="119" xr:uid="{5BCF780D-D063-46F0-9DD1-03F85AE1D23F}"/>
    <cellStyle name="Comma 3 4 2" xfId="416" xr:uid="{D786FB2A-2DAC-4C91-9709-E529797C3ACE}"/>
    <cellStyle name="Comma 3 5" xfId="320" xr:uid="{5D035386-7073-488D-9497-C2CFFB884F13}"/>
    <cellStyle name="Comma 4" xfId="54" xr:uid="{B0E1B448-8B10-48FA-9332-321E8BD929FE}"/>
    <cellStyle name="Comma 4 2" xfId="9" xr:uid="{65765F74-728B-45B8-8C77-AEEE12717712}"/>
    <cellStyle name="Comma 4 2 2" xfId="275" xr:uid="{A194DDE5-3AF2-4E0C-B15D-530505123259}"/>
    <cellStyle name="Comma 4 2 2 2" xfId="571" xr:uid="{FDB9352A-7ADF-4859-AFDF-1116D0D838BF}"/>
    <cellStyle name="Comma 4 2 3" xfId="178" xr:uid="{B4B8F99D-B939-4347-85DE-46CB0D115293}"/>
    <cellStyle name="Comma 4 2 3 2" xfId="475" xr:uid="{B62C99C5-9755-4C5B-99F1-98934284F561}"/>
    <cellStyle name="Comma 4 2 4" xfId="379" xr:uid="{D889B9FA-CCB0-44B1-92A1-6A3D8CF9A8F6}"/>
    <cellStyle name="Comma 4 2 5" xfId="80" xr:uid="{56C41544-2FA2-4EE5-A52F-FE392076AC08}"/>
    <cellStyle name="Comma 4 3" xfId="245" xr:uid="{A42C6A3F-0A1F-47D7-8845-3E1A86B1F458}"/>
    <cellStyle name="Comma 4 3 2" xfId="541" xr:uid="{4E04CBE5-8DA4-4264-B120-DF13CDFDE99E}"/>
    <cellStyle name="Comma 4 4" xfId="148" xr:uid="{23B2DAFD-677F-4525-8A49-4A0558F13657}"/>
    <cellStyle name="Comma 4 4 2" xfId="445" xr:uid="{26D40FD8-E48D-4BF5-8340-D7A87AB21FC3}"/>
    <cellStyle name="Comma 4 5" xfId="310" xr:uid="{BDDE82F2-6C57-46B2-8718-B3332FEB57E3}"/>
    <cellStyle name="Comma 4 5 2" xfId="607" xr:uid="{175B68B0-F592-40E0-99D7-CE0B2591CFE9}"/>
    <cellStyle name="Comma 4 6" xfId="349" xr:uid="{ECF3FFD7-3F7D-46A0-A61D-215A631A0109}"/>
    <cellStyle name="Comma 5" xfId="211" xr:uid="{FB93E167-5815-4B84-BFDD-5A86642986E5}"/>
    <cellStyle name="Comma 5 2" xfId="507" xr:uid="{90AF41C1-B9D3-4948-BF01-4D16A06EB76B}"/>
    <cellStyle name="Comma 6" xfId="7" xr:uid="{60BAA944-5D60-4AC9-9D1F-F0D864CB4324}"/>
    <cellStyle name="Comma 6 2" xfId="411" xr:uid="{22E59D9F-DCE4-42D4-A8C0-684F67729E02}"/>
    <cellStyle name="Comma 6 3" xfId="114" xr:uid="{9957056F-B699-4016-BD2D-59CFFD33927F}"/>
    <cellStyle name="Comma 7" xfId="17" xr:uid="{2ED333E0-5191-4956-A917-E562AD7EC0AA}"/>
    <cellStyle name="Comma 7 2" xfId="604" xr:uid="{E0D85B3E-064E-42F8-8C18-41D006153562}"/>
    <cellStyle name="Comma 7 3" xfId="308" xr:uid="{33921EA0-7274-4815-AEEE-2F162420242D}"/>
    <cellStyle name="Comma 8" xfId="15" xr:uid="{D45911F2-E97B-44A3-BA2E-C8C938DF3BCE}"/>
    <cellStyle name="Comma 8 2" xfId="606" xr:uid="{8E22DCF5-A072-454C-B0E3-25423635A9FB}"/>
    <cellStyle name="Comma 8 3" xfId="309" xr:uid="{E5A5C9B3-C46C-4B3B-AC84-7C9AAF6BDC9B}"/>
    <cellStyle name="Comma 9" xfId="315" xr:uid="{52056F80-8313-4AB4-97C1-EF6F691C483F}"/>
    <cellStyle name="Normal" xfId="0" builtinId="0"/>
    <cellStyle name="Normal 10" xfId="8" xr:uid="{D948C63B-F2C2-4C12-AFB8-511DAE6D2996}"/>
    <cellStyle name="Normal 11" xfId="107" xr:uid="{09D3C683-EB22-49AF-ADA4-AB158F7FB30F}"/>
    <cellStyle name="Normal 11 2" xfId="301" xr:uid="{D5BD6E9B-6F13-40B7-8ACA-EEB69709E5F4}"/>
    <cellStyle name="Normal 11 2 2" xfId="597" xr:uid="{9D778BEA-0097-48AB-97B8-EB0B7E785348}"/>
    <cellStyle name="Normal 11 3" xfId="204" xr:uid="{08029590-C215-436D-9F46-CCD346BFCC4B}"/>
    <cellStyle name="Normal 11 3 2" xfId="501" xr:uid="{5401CA2E-3938-4CA5-87E9-49E46D9AEA09}"/>
    <cellStyle name="Normal 11 4" xfId="405" xr:uid="{75A5B100-8BCA-490F-980F-3B4FA7506342}"/>
    <cellStyle name="Normal 12" xfId="30" xr:uid="{4CB617D2-29AD-40B9-A98E-167FFC2D20EE}"/>
    <cellStyle name="Normal 12 2" xfId="12" xr:uid="{88BD5525-AF38-4753-A886-3552571EDD09}"/>
    <cellStyle name="Normal 12 2 2" xfId="81" xr:uid="{21F956D9-D5A5-49EE-887D-802ACF97AC69}"/>
    <cellStyle name="Normal 12 2 2 2" xfId="276" xr:uid="{3ED919D5-E44A-4243-AA36-F2DD2BEA9D9A}"/>
    <cellStyle name="Normal 12 2 2 2 2" xfId="572" xr:uid="{CA7353A5-D2E7-448B-A167-D12D20EAB825}"/>
    <cellStyle name="Normal 12 2 2 3" xfId="179" xr:uid="{C0BF93D8-5136-48CC-A9B8-1AB6FF4CB332}"/>
    <cellStyle name="Normal 12 2 2 3 2" xfId="476" xr:uid="{0C7324EC-28EF-4C90-AAB6-9737E9944E40}"/>
    <cellStyle name="Normal 12 2 2 4" xfId="380" xr:uid="{67E99FA1-A1A8-498C-A1F8-184A65B3841D}"/>
    <cellStyle name="Normal 12 2 3" xfId="113" xr:uid="{1BC5D803-3546-4D79-8ADD-02F495D62F14}"/>
    <cellStyle name="Normal 12 2 4" xfId="251" xr:uid="{2184EE5D-260A-45F7-97F4-5203E3BB4CB0}"/>
    <cellStyle name="Normal 12 2 4 2" xfId="547" xr:uid="{F4352D54-9ECF-4D14-9238-42EA99E99429}"/>
    <cellStyle name="Normal 12 2 5" xfId="154" xr:uid="{67D0237F-3926-4AD2-871D-557540940E5A}"/>
    <cellStyle name="Normal 12 2 5 2" xfId="451" xr:uid="{E2A75B15-CD41-41B6-988A-0790C43949A0}"/>
    <cellStyle name="Normal 12 2 6" xfId="312" xr:uid="{F3D85A9D-823D-49AA-96A2-859260AC1849}"/>
    <cellStyle name="Normal 12 2 6 2" xfId="609" xr:uid="{CF23FFE6-CCCA-4913-BB7B-555EB5FE118C}"/>
    <cellStyle name="Normal 12 2 7" xfId="355" xr:uid="{792A050D-DDA3-48AE-8160-87246B2197D8}"/>
    <cellStyle name="Normal 12 3" xfId="221" xr:uid="{D7A876CD-4371-4CE0-8171-091BF75AC7EE}"/>
    <cellStyle name="Normal 12 3 2" xfId="517" xr:uid="{03E08E0A-D4D8-47D2-8E89-EFA5D2F327AA}"/>
    <cellStyle name="Normal 12 4" xfId="124" xr:uid="{7AA8925B-E07C-4AFC-89DD-838BCD51AD57}"/>
    <cellStyle name="Normal 12 4 2" xfId="421" xr:uid="{0218E666-BEF1-491A-B815-EF30A99BEE5B}"/>
    <cellStyle name="Normal 12 5" xfId="325" xr:uid="{2BEE8400-C5C6-43F0-BDFB-AB9D8535477C}"/>
    <cellStyle name="Normal 13" xfId="4" xr:uid="{A9392E90-6959-4E4B-8644-D4A3AE88C1A2}"/>
    <cellStyle name="Normal 14" xfId="6" xr:uid="{928FC303-6714-476A-B9E9-025CA37567F0}"/>
    <cellStyle name="Normal 14 2" xfId="603" xr:uid="{BA2B0377-55D1-4FC2-8DEC-DC2CF73DA87A}"/>
    <cellStyle name="Normal 15" xfId="5" xr:uid="{70B7094D-6FA3-4AFD-B860-B6664ADC2C87}"/>
    <cellStyle name="Normal 15 2" xfId="605" xr:uid="{7B6B42A7-B52C-470F-83CB-F69BB9311848}"/>
    <cellStyle name="Normal 16" xfId="18" xr:uid="{313ADBCB-504E-4CB1-9E81-91AE049373AA}"/>
    <cellStyle name="Normal 18" xfId="314" xr:uid="{C15778DC-D961-41D3-9E30-8CF3A34695BC}"/>
    <cellStyle name="Normal 18 2" xfId="611" xr:uid="{19785CB5-7A39-4E15-A5C1-E27C77F3AACD}"/>
    <cellStyle name="Normal 2" xfId="2" xr:uid="{00000000-0005-0000-0000-000003000000}"/>
    <cellStyle name="Normal 2 2" xfId="25" xr:uid="{1935D74A-BC68-4C9E-BCA1-AC55E7F73E27}"/>
    <cellStyle name="Normal 2 3" xfId="10" xr:uid="{E7003DED-0DB7-46A5-8A54-5877B4882E36}"/>
    <cellStyle name="Normal 2 4" xfId="82" xr:uid="{24270F69-6EC4-4941-BE3F-27990487D273}"/>
    <cellStyle name="Normal 2 5" xfId="40" xr:uid="{F1DC4CE5-E0A8-4A10-B982-2500464495D1}"/>
    <cellStyle name="Normal 2 5 2" xfId="65" xr:uid="{19D9102E-B884-4B79-A02C-B16E776BAA9C}"/>
    <cellStyle name="Normal 2 5 2 2" xfId="83" xr:uid="{EF174720-BEEB-4CA1-AAD3-6DC50D4BF23E}"/>
    <cellStyle name="Normal 2 5 2 2 2" xfId="277" xr:uid="{F1DD9EFC-CC95-466B-A111-2ECEFC71EB24}"/>
    <cellStyle name="Normal 2 5 2 2 2 2" xfId="573" xr:uid="{A56A43A2-79A3-4809-BE0B-DC5E43912EC7}"/>
    <cellStyle name="Normal 2 5 2 2 3" xfId="180" xr:uid="{9CEB31FA-08CE-41AD-8EDC-E7D02216BE70}"/>
    <cellStyle name="Normal 2 5 2 2 3 2" xfId="477" xr:uid="{303C8721-4FD7-4685-9671-270E569617E5}"/>
    <cellStyle name="Normal 2 5 2 2 4" xfId="381" xr:uid="{17ADD57D-881E-4D84-8C0A-78860DEE3AA1}"/>
    <cellStyle name="Normal 2 5 2 3" xfId="260" xr:uid="{862F3647-6525-40FC-BAD5-AFDA5D58E2AD}"/>
    <cellStyle name="Normal 2 5 2 3 2" xfId="556" xr:uid="{ED79ACE5-BD09-4F9B-9C71-AC40C89A7488}"/>
    <cellStyle name="Normal 2 5 2 4" xfId="163" xr:uid="{E738F94A-29EE-4FCE-93B8-6EC5315E0534}"/>
    <cellStyle name="Normal 2 5 2 4 2" xfId="460" xr:uid="{4EBE910F-F70C-419F-AB26-A61165A9E36C}"/>
    <cellStyle name="Normal 2 5 2 5" xfId="364" xr:uid="{AC802BEC-1B7F-4816-AF76-56145CD9CCD8}"/>
    <cellStyle name="Normal 2 5 3" xfId="230" xr:uid="{16816E67-FE69-4F74-A916-A5D5BEEC4C46}"/>
    <cellStyle name="Normal 2 5 3 2" xfId="526" xr:uid="{127E1EF4-0BE0-49A6-9E01-AA5C721B87E1}"/>
    <cellStyle name="Normal 2 5 4" xfId="133" xr:uid="{C472153E-D7CA-47DE-9100-D9A1755FE165}"/>
    <cellStyle name="Normal 2 5 4 2" xfId="430" xr:uid="{997301E0-66C5-4CB2-93A1-0C64B8D44B0B}"/>
    <cellStyle name="Normal 2 5 5" xfId="334" xr:uid="{EF3755D7-3F97-4E98-8A5F-DF5D40F046B0}"/>
    <cellStyle name="Normal 2 6" xfId="212" xr:uid="{D0E3F888-E519-481F-AA4A-0D72F858C5B7}"/>
    <cellStyle name="Normal 2 6 2" xfId="508" xr:uid="{BC400498-78CF-4EF3-8209-D545514AE2C4}"/>
    <cellStyle name="Normal 2 7" xfId="115" xr:uid="{1781603D-61FA-4927-95E7-639C3257EFF1}"/>
    <cellStyle name="Normal 2 7 2" xfId="412" xr:uid="{3477736B-5705-4823-99D1-984265D7A293}"/>
    <cellStyle name="Normal 2 8" xfId="316" xr:uid="{F0410C3F-2221-489B-A552-1598BA0CDAF8}"/>
    <cellStyle name="Normal 2 9" xfId="20" xr:uid="{29530A54-F950-4923-AADB-63394414873C}"/>
    <cellStyle name="Normal 3" xfId="11" xr:uid="{B28A5452-E860-4F78-BEE6-49CE1EC99A54}"/>
    <cellStyle name="Normal 3 10" xfId="26" xr:uid="{75F85691-D5AA-4EB5-A1FA-93AC8AD593B6}"/>
    <cellStyle name="Normal 3 10 2" xfId="14" xr:uid="{B5730BB1-B5F5-42C1-AFEE-FD204B9470C5}"/>
    <cellStyle name="Normal 3 10 2 2" xfId="84" xr:uid="{DFD09B7D-B4E4-4C5F-8F80-CBC4E723FD97}"/>
    <cellStyle name="Normal 3 10 2 2 2" xfId="278" xr:uid="{37570E91-90F5-405E-B199-6AAE8BB7FECE}"/>
    <cellStyle name="Normal 3 10 2 2 2 2" xfId="574" xr:uid="{4B9660AB-9007-40FC-B95E-1ADADE12621F}"/>
    <cellStyle name="Normal 3 10 2 2 3" xfId="181" xr:uid="{E003264F-FDC1-4AFB-A38B-ADD8DC80DE02}"/>
    <cellStyle name="Normal 3 10 2 2 3 2" xfId="478" xr:uid="{B4302DF8-DA33-4EA8-9F48-0BE47E0523FB}"/>
    <cellStyle name="Normal 3 10 2 2 4" xfId="382" xr:uid="{CC1C8AD4-45FD-4D76-B669-57D8988FA4DE}"/>
    <cellStyle name="Normal 3 10 2 3" xfId="110" xr:uid="{8BF79937-3FE9-4A51-82E0-EB6E72EA21CD}"/>
    <cellStyle name="Normal 3 10 2 3 2" xfId="304" xr:uid="{A7DCD98F-5EB0-4A65-84A1-F535BB83C806}"/>
    <cellStyle name="Normal 3 10 2 3 2 2" xfId="600" xr:uid="{18178B2D-8F6D-43F2-BBBE-E441ACB507C5}"/>
    <cellStyle name="Normal 3 10 2 3 3" xfId="207" xr:uid="{2C806EC2-2D5B-41C0-A134-636BF7866B23}"/>
    <cellStyle name="Normal 3 10 2 3 3 2" xfId="504" xr:uid="{5E04D459-4B46-4AD0-B36C-E4417758EAE9}"/>
    <cellStyle name="Normal 3 10 2 3 4" xfId="408" xr:uid="{7D87BC95-C625-484E-BA67-5B0F996457D4}"/>
    <cellStyle name="Normal 3 10 2 4" xfId="247" xr:uid="{17CF0B9D-6700-4CF7-881D-1258749E0D14}"/>
    <cellStyle name="Normal 3 10 2 4 2" xfId="543" xr:uid="{0C4BF674-ABDE-467B-9E80-50A573ED03E2}"/>
    <cellStyle name="Normal 3 10 2 5" xfId="150" xr:uid="{CA616BC0-EC6D-4FC8-8D44-95757076D074}"/>
    <cellStyle name="Normal 3 10 2 5 2" xfId="447" xr:uid="{A60B88FB-008C-46CF-88C2-BE8629C41A7F}"/>
    <cellStyle name="Normal 3 10 2 6" xfId="313" xr:uid="{A61E191C-B985-4869-97D4-2858910EC84A}"/>
    <cellStyle name="Normal 3 10 2 6 2" xfId="610" xr:uid="{CDEEA3C6-6FB4-43FA-BE7A-0E49086D6EF3}"/>
    <cellStyle name="Normal 3 10 2 7" xfId="351" xr:uid="{0EE78A80-F6ED-4B7F-A2E3-BD987FFA7F41}"/>
    <cellStyle name="Normal 3 10 2 9" xfId="42" xr:uid="{88D84969-AC57-4F38-8237-6256230383B8}"/>
    <cellStyle name="Normal 3 10 2 9 2" xfId="76" xr:uid="{18BBBFDD-A956-462B-A640-F2C47C4A5285}"/>
    <cellStyle name="Normal 3 10 2 9 2 2" xfId="85" xr:uid="{EA3CB1F8-376F-4BC0-B24D-62CADD5836DB}"/>
    <cellStyle name="Normal 3 10 2 9 2 2 2" xfId="279" xr:uid="{8D77F05A-D868-431E-A550-A058D491E33E}"/>
    <cellStyle name="Normal 3 10 2 9 2 2 2 2" xfId="575" xr:uid="{73D464DB-301B-4268-9149-5EF4D4C4EBB4}"/>
    <cellStyle name="Normal 3 10 2 9 2 2 3" xfId="182" xr:uid="{F32CAABF-AB36-4B7C-925E-756EA131AA7C}"/>
    <cellStyle name="Normal 3 10 2 9 2 2 3 2" xfId="479" xr:uid="{E346D9DF-AE89-456C-A017-C3F836C172B8}"/>
    <cellStyle name="Normal 3 10 2 9 2 2 4" xfId="383" xr:uid="{3AEBC2FD-A7CC-47AC-B44F-6F1C2414C61A}"/>
    <cellStyle name="Normal 3 10 2 9 2 3" xfId="271" xr:uid="{AE76ADC2-484F-4BE9-8F67-4C83E3096536}"/>
    <cellStyle name="Normal 3 10 2 9 2 3 2" xfId="567" xr:uid="{73BF2864-045C-49F3-BC4E-1F4B70A7BE43}"/>
    <cellStyle name="Normal 3 10 2 9 2 4" xfId="174" xr:uid="{0FCB3676-3BE7-48DA-9710-A0FD88A60773}"/>
    <cellStyle name="Normal 3 10 2 9 2 4 2" xfId="471" xr:uid="{18C874AF-8BBF-4A30-95C3-CB31B54059D0}"/>
    <cellStyle name="Normal 3 10 2 9 2 5" xfId="375" xr:uid="{B072E9E3-F146-46AC-BFCF-A3CF8854E9D3}"/>
    <cellStyle name="Normal 3 10 2 9 3" xfId="232" xr:uid="{ADF4F901-BB45-4686-89BB-8024FBBC3782}"/>
    <cellStyle name="Normal 3 10 2 9 3 2" xfId="528" xr:uid="{6702AF21-5D5D-438E-8B26-9BD236F712C8}"/>
    <cellStyle name="Normal 3 10 2 9 4" xfId="135" xr:uid="{F49B4CDD-4965-457E-93A0-AD8D25A17F37}"/>
    <cellStyle name="Normal 3 10 2 9 4 2" xfId="432" xr:uid="{BCA251D6-6EF9-4875-B7FA-AB4D7AA405BF}"/>
    <cellStyle name="Normal 3 10 2 9 5" xfId="336" xr:uid="{D6533A8B-8E4F-46B9-BD20-0AA7A191237D}"/>
    <cellStyle name="Normal 3 10 3" xfId="217" xr:uid="{39F8B31C-E0B2-4706-9ACC-E0FC59DF4534}"/>
    <cellStyle name="Normal 3 10 3 2" xfId="513" xr:uid="{81486051-2D72-401B-B563-FF3F8E2F636B}"/>
    <cellStyle name="Normal 3 10 4" xfId="120" xr:uid="{6226472A-03CE-41FE-8C6B-93FC5672AACB}"/>
    <cellStyle name="Normal 3 10 4 2" xfId="417" xr:uid="{7CD07387-51A2-4486-8D5D-764FFDF0D852}"/>
    <cellStyle name="Normal 3 10 5" xfId="33" xr:uid="{EB01276B-BB1A-4E23-84CD-E7CC22389742}"/>
    <cellStyle name="Normal 3 10 5 2" xfId="59" xr:uid="{658A2135-8923-4E93-94B9-8CC67A151033}"/>
    <cellStyle name="Normal 3 10 5 2 2" xfId="86" xr:uid="{A0F5917D-03AD-444A-92A5-72AF3B056621}"/>
    <cellStyle name="Normal 3 10 5 2 2 2" xfId="280" xr:uid="{7183C939-A261-4A6F-9D1A-71E8B938BAF6}"/>
    <cellStyle name="Normal 3 10 5 2 2 2 2" xfId="576" xr:uid="{74DC49FA-B3E3-4EA2-98BB-2684AC99090F}"/>
    <cellStyle name="Normal 3 10 5 2 2 3" xfId="183" xr:uid="{ABD64E08-8D43-43A8-BF28-379B92406145}"/>
    <cellStyle name="Normal 3 10 5 2 2 3 2" xfId="480" xr:uid="{F2518027-419B-43BE-944A-B3695B8DF91D}"/>
    <cellStyle name="Normal 3 10 5 2 2 4" xfId="384" xr:uid="{970C15C8-0BE1-4190-9D1F-8D4B5E1B522B}"/>
    <cellStyle name="Normal 3 10 5 2 3" xfId="254" xr:uid="{09A33366-DB08-4E97-ACFE-995C6D42FBF3}"/>
    <cellStyle name="Normal 3 10 5 2 3 2" xfId="550" xr:uid="{A5D1AB45-6BCB-4D0E-9236-A6D462320519}"/>
    <cellStyle name="Normal 3 10 5 2 4" xfId="157" xr:uid="{60615D96-7046-45EA-96E1-0F4D0370101D}"/>
    <cellStyle name="Normal 3 10 5 2 4 2" xfId="454" xr:uid="{BC170B58-BDD1-477C-9700-09E8E91687BF}"/>
    <cellStyle name="Normal 3 10 5 2 5" xfId="358" xr:uid="{1C999617-84A4-4510-8354-0858A763764B}"/>
    <cellStyle name="Normal 3 10 5 3" xfId="224" xr:uid="{97394823-C721-47A0-A799-77832588548E}"/>
    <cellStyle name="Normal 3 10 5 3 2" xfId="520" xr:uid="{A630F2F1-4D3B-4203-BEE3-57D9BB83B01E}"/>
    <cellStyle name="Normal 3 10 5 4" xfId="127" xr:uid="{E0409D15-2262-4575-B18F-36322D54DAA3}"/>
    <cellStyle name="Normal 3 10 5 4 2" xfId="424" xr:uid="{6B9E5A84-251A-4E63-8F34-405C2CECF5FC}"/>
    <cellStyle name="Normal 3 10 5 5" xfId="328" xr:uid="{42378AB6-3B9A-4966-B5F5-589EBBC87ECD}"/>
    <cellStyle name="Normal 3 10 6" xfId="321" xr:uid="{ABFF0333-B249-474E-BD8E-5C0F32AE2B4C}"/>
    <cellStyle name="Normal 3 2" xfId="105" xr:uid="{3A195C02-0CA6-48E6-B178-EE4DE587A578}"/>
    <cellStyle name="Normal 3 2 10 2" xfId="31" xr:uid="{224F6D26-3DFF-40B5-943F-15601728EF78}"/>
    <cellStyle name="Normal 3 2 10 2 2" xfId="16" xr:uid="{2CAC460E-6E5D-49E3-9B4E-8EEB460ACCF5}"/>
    <cellStyle name="Normal 3 2 10 2 2 2" xfId="87" xr:uid="{E5C6CDE8-E396-4A38-9018-C719A4D39607}"/>
    <cellStyle name="Normal 3 2 10 2 2 2 2" xfId="281" xr:uid="{C1E5C1B3-34E8-4313-B58D-BC376DF1A8D0}"/>
    <cellStyle name="Normal 3 2 10 2 2 2 2 2" xfId="577" xr:uid="{DC2603BD-9A3D-435B-A58C-67395CC6B237}"/>
    <cellStyle name="Normal 3 2 10 2 2 2 3" xfId="184" xr:uid="{FB2641D1-E319-41EA-92AC-19F951A23FAF}"/>
    <cellStyle name="Normal 3 2 10 2 2 2 3 2" xfId="481" xr:uid="{D0769757-B011-4787-9FBE-F6597C0B1AC6}"/>
    <cellStyle name="Normal 3 2 10 2 2 2 4" xfId="385" xr:uid="{FB297DEA-37BA-400A-BC1E-970F9880897E}"/>
    <cellStyle name="Normal 3 2 10 2 2 3" xfId="252" xr:uid="{70AD4860-046C-4EBA-9984-9D8D9F81D33C}"/>
    <cellStyle name="Normal 3 2 10 2 2 3 2" xfId="548" xr:uid="{B1E89A22-ACED-4AB2-86CF-95DE9E91C26D}"/>
    <cellStyle name="Normal 3 2 10 2 2 4" xfId="155" xr:uid="{A18FF2E3-111F-4C07-9E1D-FEDFB0F72ADD}"/>
    <cellStyle name="Normal 3 2 10 2 2 4 2" xfId="452" xr:uid="{3B26BE9D-35FC-4A9E-B6C1-0EBEA3791AEC}"/>
    <cellStyle name="Normal 3 2 10 2 2 5" xfId="311" xr:uid="{D627ABAC-A66B-4844-B54C-E89EC39B59C1}"/>
    <cellStyle name="Normal 3 2 10 2 2 5 2" xfId="608" xr:uid="{60A08FC6-611F-4B7E-8E47-E369D41EC103}"/>
    <cellStyle name="Normal 3 2 10 2 2 6" xfId="356" xr:uid="{FE6C67DB-BE41-4868-8EC3-2F51C0BEFB7A}"/>
    <cellStyle name="Normal 3 2 10 2 3" xfId="222" xr:uid="{B8A8740F-E988-46A2-B152-7A1A8CAAF1CC}"/>
    <cellStyle name="Normal 3 2 10 2 3 2" xfId="518" xr:uid="{2EB0671F-413F-4486-9499-FEA4527B4785}"/>
    <cellStyle name="Normal 3 2 10 2 4" xfId="125" xr:uid="{782FA0F7-9747-491E-BD10-64633EED9EBD}"/>
    <cellStyle name="Normal 3 2 10 2 4 2" xfId="422" xr:uid="{CA996E1C-956E-42F5-9BDC-3A34494EAF61}"/>
    <cellStyle name="Normal 3 2 10 2 5" xfId="326" xr:uid="{121A1B39-238D-4EB6-83CD-3373C8E7F03D}"/>
    <cellStyle name="Normal 3 2 10 2 9" xfId="43" xr:uid="{F0936B6D-35D5-4E95-A63A-7335E4F2AD7A}"/>
    <cellStyle name="Normal 3 2 10 2 9 2" xfId="74" xr:uid="{E198C1B9-678B-463E-9122-38D68FA00E4A}"/>
    <cellStyle name="Normal 3 2 10 2 9 2 2" xfId="88" xr:uid="{18693209-4A58-4FFF-90BF-3D1FDE9984C3}"/>
    <cellStyle name="Normal 3 2 10 2 9 2 2 2" xfId="282" xr:uid="{78B957C1-F5C9-4C6A-A32D-B870A44DE008}"/>
    <cellStyle name="Normal 3 2 10 2 9 2 2 2 2" xfId="578" xr:uid="{50E8153C-485A-4FAB-9BA7-D9BF58BFA461}"/>
    <cellStyle name="Normal 3 2 10 2 9 2 2 3" xfId="185" xr:uid="{6A7FB32D-B376-43A3-988C-5073AA8E3F16}"/>
    <cellStyle name="Normal 3 2 10 2 9 2 2 3 2" xfId="482" xr:uid="{972EBDF5-2544-4CC8-ABBF-83700F98E2F3}"/>
    <cellStyle name="Normal 3 2 10 2 9 2 2 4" xfId="386" xr:uid="{79B79347-BEBB-4CA8-9DDE-E125666AA10B}"/>
    <cellStyle name="Normal 3 2 10 2 9 2 3" xfId="269" xr:uid="{7A5299A8-49B2-414B-A43C-7C1375326E50}"/>
    <cellStyle name="Normal 3 2 10 2 9 2 3 2" xfId="565" xr:uid="{F20B1968-5AFD-462F-B7F0-53D1D05027B7}"/>
    <cellStyle name="Normal 3 2 10 2 9 2 4" xfId="172" xr:uid="{476DE792-16E5-40EC-ACFC-83232999C909}"/>
    <cellStyle name="Normal 3 2 10 2 9 2 4 2" xfId="469" xr:uid="{82033C3F-D7C1-4F25-864B-AD3FB8318C21}"/>
    <cellStyle name="Normal 3 2 10 2 9 2 5" xfId="373" xr:uid="{6EB0131A-3D64-4FED-8A11-7A6402BF0F41}"/>
    <cellStyle name="Normal 3 2 10 2 9 3" xfId="233" xr:uid="{84B4D3EA-609D-4554-84A3-91611B64C153}"/>
    <cellStyle name="Normal 3 2 10 2 9 3 2" xfId="529" xr:uid="{37D4D0C5-E623-472D-9813-F77E7FFD50F0}"/>
    <cellStyle name="Normal 3 2 10 2 9 4" xfId="136" xr:uid="{7CB3C646-FE7B-4F59-A7AB-CFB15EF82F11}"/>
    <cellStyle name="Normal 3 2 10 2 9 4 2" xfId="433" xr:uid="{FBB16066-64A7-4CD0-9741-AB28C25799C3}"/>
    <cellStyle name="Normal 3 2 10 2 9 5" xfId="337" xr:uid="{FF2AAEB8-6A9D-4A65-9333-71D5F826CE9D}"/>
    <cellStyle name="Normal 3 2 15" xfId="44" xr:uid="{5A62D787-5D85-4547-B410-3F6900B23B84}"/>
    <cellStyle name="Normal 3 2 15 2" xfId="73" xr:uid="{2138C0B1-9F4D-4AC1-8927-D5AA80AB742E}"/>
    <cellStyle name="Normal 3 2 15 2 2" xfId="89" xr:uid="{4E9E9DEE-62D5-41F3-9F1D-6D45B16DA9CB}"/>
    <cellStyle name="Normal 3 2 15 2 2 2" xfId="283" xr:uid="{BAD69135-1FC7-483B-A1E7-C7DD14D660A2}"/>
    <cellStyle name="Normal 3 2 15 2 2 2 2" xfId="579" xr:uid="{042CAED7-425C-4685-BBB8-E9C4F7BCBDCF}"/>
    <cellStyle name="Normal 3 2 15 2 2 3" xfId="186" xr:uid="{5845D092-70F5-45F1-9673-D8E8379B0FB5}"/>
    <cellStyle name="Normal 3 2 15 2 2 3 2" xfId="483" xr:uid="{ED71040F-AE6C-4D66-9739-E9F4B0E17970}"/>
    <cellStyle name="Normal 3 2 15 2 2 4" xfId="387" xr:uid="{EDB73786-E504-4B4A-8D14-9CA05F63234D}"/>
    <cellStyle name="Normal 3 2 15 2 3" xfId="268" xr:uid="{E2F725B0-3D22-4882-BAF3-377B3693E154}"/>
    <cellStyle name="Normal 3 2 15 2 3 2" xfId="564" xr:uid="{58103FF6-5D83-4C25-9DBF-7B1BAE7860D5}"/>
    <cellStyle name="Normal 3 2 15 2 4" xfId="171" xr:uid="{8CEDCB60-A99A-460A-ACFF-2139A8EA809C}"/>
    <cellStyle name="Normal 3 2 15 2 4 2" xfId="468" xr:uid="{E2FD372C-7098-4078-97F7-17602F115C2E}"/>
    <cellStyle name="Normal 3 2 15 2 5" xfId="372" xr:uid="{BBD3D331-F3A7-4658-B4EA-E4525A5890F5}"/>
    <cellStyle name="Normal 3 2 15 3" xfId="234" xr:uid="{D2BE59BB-EC2B-440D-878E-AD0E9F0DEF31}"/>
    <cellStyle name="Normal 3 2 15 3 2" xfId="530" xr:uid="{7A3ADF41-6315-4C11-8824-40EFEA124D6C}"/>
    <cellStyle name="Normal 3 2 15 4" xfId="137" xr:uid="{3C755E22-8F96-4D98-9A0B-934A55B0C6C7}"/>
    <cellStyle name="Normal 3 2 15 4 2" xfId="434" xr:uid="{70D1F47E-44E5-4AFA-993A-A686C06BF2AB}"/>
    <cellStyle name="Normal 3 2 15 5" xfId="338" xr:uid="{6DDD5646-04D1-4E7D-8512-EB57ACBDA629}"/>
    <cellStyle name="Normal 3 2 2" xfId="299" xr:uid="{63F3858B-63ED-45C9-ACB6-44CDD4ED24EB}"/>
    <cellStyle name="Normal 3 2 2 2" xfId="595" xr:uid="{2802A933-E851-4894-9E9E-904A2B018162}"/>
    <cellStyle name="Normal 3 2 3" xfId="22" xr:uid="{30901053-FA56-4302-8E36-33B335095FD2}"/>
    <cellStyle name="Normal 3 2 3 11" xfId="45" xr:uid="{5C048FFD-E103-4154-B1CC-BBB895230434}"/>
    <cellStyle name="Normal 3 2 3 11 2" xfId="46" xr:uid="{7127ADCF-2489-4E17-BFDE-A96D6A235C0D}"/>
    <cellStyle name="Normal 3 2 3 11 2 2" xfId="72" xr:uid="{D61484BA-1126-4F69-BE09-EB58849F719B}"/>
    <cellStyle name="Normal 3 2 3 11 2 2 2" xfId="90" xr:uid="{CE0194B4-3FFD-4F33-9CE5-AD56012C540D}"/>
    <cellStyle name="Normal 3 2 3 11 2 2 2 2" xfId="284" xr:uid="{B1BCCABE-42D0-4781-B93F-C4783FB91C10}"/>
    <cellStyle name="Normal 3 2 3 11 2 2 2 2 2" xfId="580" xr:uid="{28F583D2-8911-4D82-97C8-BB55159A389A}"/>
    <cellStyle name="Normal 3 2 3 11 2 2 2 3" xfId="187" xr:uid="{9F01801B-CCD9-49E9-A17A-CB7369FDEE53}"/>
    <cellStyle name="Normal 3 2 3 11 2 2 2 3 2" xfId="484" xr:uid="{24B931EA-04FE-4598-B679-E7781966923A}"/>
    <cellStyle name="Normal 3 2 3 11 2 2 2 4" xfId="388" xr:uid="{A942307F-C7B6-459F-8C72-CB7657B4FAAB}"/>
    <cellStyle name="Normal 3 2 3 11 2 2 3" xfId="267" xr:uid="{B25AC872-D9AF-4A94-96A2-68A03A72F2F3}"/>
    <cellStyle name="Normal 3 2 3 11 2 2 3 2" xfId="563" xr:uid="{63FA9318-9064-4C67-A717-239DC2176E44}"/>
    <cellStyle name="Normal 3 2 3 11 2 2 4" xfId="170" xr:uid="{CF5D2206-97A3-4F4C-AB47-5C83F49A1FBB}"/>
    <cellStyle name="Normal 3 2 3 11 2 2 4 2" xfId="467" xr:uid="{30F7DC22-8010-46F6-BDD5-B71018B0E775}"/>
    <cellStyle name="Normal 3 2 3 11 2 2 5" xfId="371" xr:uid="{E0023200-DCCE-4074-AAC6-F8F8D9B040CD}"/>
    <cellStyle name="Normal 3 2 3 11 2 3" xfId="236" xr:uid="{DCF3A17A-195C-45B9-AB23-7965F957C6CD}"/>
    <cellStyle name="Normal 3 2 3 11 2 3 2" xfId="532" xr:uid="{F7569A6B-957D-4356-8858-EC9C22DAC17E}"/>
    <cellStyle name="Normal 3 2 3 11 2 4" xfId="139" xr:uid="{A4FE8F30-AF34-4A82-80CE-2C51FD4AF3B3}"/>
    <cellStyle name="Normal 3 2 3 11 2 4 2" xfId="436" xr:uid="{3B184449-CC54-4592-88DA-90FA8281AF2C}"/>
    <cellStyle name="Normal 3 2 3 11 2 5" xfId="340" xr:uid="{E6E9CAB2-16D6-4701-95E5-D0C459A8B2F3}"/>
    <cellStyle name="Normal 3 2 3 11 3" xfId="71" xr:uid="{6C51E196-7010-40A5-846E-DD2D1DCC3ED4}"/>
    <cellStyle name="Normal 3 2 3 11 3 2" xfId="266" xr:uid="{08116FA7-1036-447C-9BAE-C677FC650709}"/>
    <cellStyle name="Normal 3 2 3 11 3 2 2" xfId="562" xr:uid="{4D5F5729-22BB-4419-BE21-9C4B0EEDF987}"/>
    <cellStyle name="Normal 3 2 3 11 3 3" xfId="169" xr:uid="{F3A6F594-A100-4ADD-910C-92DCDC41B371}"/>
    <cellStyle name="Normal 3 2 3 11 3 3 2" xfId="466" xr:uid="{5569DB64-6396-4D94-BD32-062EE57D466F}"/>
    <cellStyle name="Normal 3 2 3 11 3 4" xfId="370" xr:uid="{7A339379-D220-447E-8B25-E3BDAFC3A58D}"/>
    <cellStyle name="Normal 3 2 3 11 4" xfId="235" xr:uid="{AE1B1869-B4DB-484C-8937-8CFBBB452A6E}"/>
    <cellStyle name="Normal 3 2 3 11 4 2" xfId="531" xr:uid="{E2F92C30-9ED6-430E-9FD5-E6B5B8E6289D}"/>
    <cellStyle name="Normal 3 2 3 11 5" xfId="138" xr:uid="{6EBB9A23-BE0E-429F-8E4C-A786627BB535}"/>
    <cellStyle name="Normal 3 2 3 11 5 2" xfId="435" xr:uid="{E8120844-A358-418E-BCAA-8866150162B5}"/>
    <cellStyle name="Normal 3 2 3 11 6" xfId="339" xr:uid="{26B46C72-F06D-450F-96CE-2A30C01F510A}"/>
    <cellStyle name="Normal 3 2 3 14" xfId="47" xr:uid="{BEBB996D-90EB-4E13-A4C1-06566C58AED7}"/>
    <cellStyle name="Normal 3 2 3 14 2" xfId="75" xr:uid="{15F56FDB-39DD-4BE4-B0C4-C09C453A9CD4}"/>
    <cellStyle name="Normal 3 2 3 14 2 2" xfId="91" xr:uid="{D2D51F63-CDE0-447A-868F-D59D89FB6144}"/>
    <cellStyle name="Normal 3 2 3 14 2 2 2" xfId="285" xr:uid="{B1A629E0-6FDB-4266-8D69-A4A8E31BCC22}"/>
    <cellStyle name="Normal 3 2 3 14 2 2 2 2" xfId="581" xr:uid="{9CADE0A8-289A-4517-A375-0CF5039EFB7B}"/>
    <cellStyle name="Normal 3 2 3 14 2 2 3" xfId="188" xr:uid="{4792072A-51D2-4446-876C-5D374DEDD848}"/>
    <cellStyle name="Normal 3 2 3 14 2 2 3 2" xfId="485" xr:uid="{D36E2BDB-D8D3-4A94-BC72-DFF7B9F29BED}"/>
    <cellStyle name="Normal 3 2 3 14 2 2 4" xfId="389" xr:uid="{5621626D-61BC-4681-9C03-FB9EACC65059}"/>
    <cellStyle name="Normal 3 2 3 14 2 3" xfId="270" xr:uid="{61B3B8FC-C649-4BDB-A6CF-593CDEE62AF1}"/>
    <cellStyle name="Normal 3 2 3 14 2 3 2" xfId="566" xr:uid="{440B1DE2-8152-438A-83DA-D1F6586D1CF7}"/>
    <cellStyle name="Normal 3 2 3 14 2 4" xfId="173" xr:uid="{F2DA91E4-18E0-4D0D-83E4-07161F29CFED}"/>
    <cellStyle name="Normal 3 2 3 14 2 4 2" xfId="470" xr:uid="{B7C669A6-97E3-48FE-8A92-9C572327F6EA}"/>
    <cellStyle name="Normal 3 2 3 14 2 5" xfId="374" xr:uid="{412B5721-D491-4974-8799-23D8A8F4E237}"/>
    <cellStyle name="Normal 3 2 3 14 3" xfId="237" xr:uid="{7767054A-A27C-4ACF-83C8-44146DFC8627}"/>
    <cellStyle name="Normal 3 2 3 14 3 2" xfId="533" xr:uid="{AD1535D7-5135-4F9C-8581-EFC0A1BFE7F3}"/>
    <cellStyle name="Normal 3 2 3 14 4" xfId="140" xr:uid="{45D9F544-EB39-48EA-9AB0-ACD449248513}"/>
    <cellStyle name="Normal 3 2 3 14 4 2" xfId="437" xr:uid="{8E8056D9-15A6-4753-9D5E-1FBE862E8DAF}"/>
    <cellStyle name="Normal 3 2 3 14 5" xfId="341" xr:uid="{AA9646B8-8E52-4ED4-B62C-742403DE7649}"/>
    <cellStyle name="Normal 3 2 3 2" xfId="53" xr:uid="{3AACF211-DBC5-4CCC-8A8F-6759D579E306}"/>
    <cellStyle name="Normal 3 2 3 2 2" xfId="37" xr:uid="{34D1713D-5FC2-4696-B8B1-2531922D0D60}"/>
    <cellStyle name="Normal 3 2 3 2 2 2" xfId="62" xr:uid="{E8C2CAE1-1413-465D-AFAA-0277BCDE5B88}"/>
    <cellStyle name="Normal 3 2 3 2 2 2 2" xfId="93" xr:uid="{CFB96FC5-7CAF-4C35-913B-594E0C114B20}"/>
    <cellStyle name="Normal 3 2 3 2 2 2 2 2" xfId="287" xr:uid="{1099C6B4-5615-4373-BBF3-AFE8FD95F5F5}"/>
    <cellStyle name="Normal 3 2 3 2 2 2 2 2 2" xfId="583" xr:uid="{9BDF79EF-B255-4D5C-83E6-CD9B686747F3}"/>
    <cellStyle name="Normal 3 2 3 2 2 2 2 3" xfId="190" xr:uid="{2C4014DB-B332-4520-8C5C-B9C90FBE99E0}"/>
    <cellStyle name="Normal 3 2 3 2 2 2 2 3 2" xfId="487" xr:uid="{8FA67F37-8D1B-49EC-9063-5CF3837405E9}"/>
    <cellStyle name="Normal 3 2 3 2 2 2 2 4" xfId="391" xr:uid="{F87D29D7-446C-4A99-B23F-CB8B39336079}"/>
    <cellStyle name="Normal 3 2 3 2 2 2 3" xfId="257" xr:uid="{731C347A-8797-48B7-9ED4-FF33C036DF95}"/>
    <cellStyle name="Normal 3 2 3 2 2 2 3 2" xfId="553" xr:uid="{50067375-5F9D-45BB-91AD-542028B25DC7}"/>
    <cellStyle name="Normal 3 2 3 2 2 2 4" xfId="160" xr:uid="{5E3925FF-E76D-4633-9F45-86B2C379CCBA}"/>
    <cellStyle name="Normal 3 2 3 2 2 2 4 2" xfId="457" xr:uid="{6AD17C99-1243-4607-BA45-1C7FE8E06B5D}"/>
    <cellStyle name="Normal 3 2 3 2 2 2 5" xfId="361" xr:uid="{1304B5F7-CA69-4B1F-A1EE-A0FB128B2BA0}"/>
    <cellStyle name="Normal 3 2 3 2 2 3" xfId="227" xr:uid="{67BE77CB-4B99-4A97-9FDE-F63F03A14694}"/>
    <cellStyle name="Normal 3 2 3 2 2 3 2" xfId="523" xr:uid="{F6A352E3-6592-4111-86F9-A2C0955F4606}"/>
    <cellStyle name="Normal 3 2 3 2 2 4" xfId="130" xr:uid="{67F0F33E-1E52-4BC7-A5B6-CC0D807A344C}"/>
    <cellStyle name="Normal 3 2 3 2 2 4 2" xfId="427" xr:uid="{96AAB4F8-76E4-44A5-9C7E-6BB1796ECE7B}"/>
    <cellStyle name="Normal 3 2 3 2 2 5" xfId="331" xr:uid="{7E917BB0-278D-42FC-9E87-806AE08361F0}"/>
    <cellStyle name="Normal 3 2 3 2 3" xfId="92" xr:uid="{F114E668-4927-4820-8E27-A5F40283C3DC}"/>
    <cellStyle name="Normal 3 2 3 2 3 2" xfId="286" xr:uid="{8F3B0078-D916-4B4C-8AAF-9688E705E7FE}"/>
    <cellStyle name="Normal 3 2 3 2 3 2 2" xfId="582" xr:uid="{1EBB17EB-4863-4912-936D-BD090C85D6AB}"/>
    <cellStyle name="Normal 3 2 3 2 3 3" xfId="189" xr:uid="{1372940B-DA92-4DC0-891A-7E0551967FA1}"/>
    <cellStyle name="Normal 3 2 3 2 3 3 2" xfId="486" xr:uid="{72001F34-C28B-4C85-A4E3-9CF44D4E69FE}"/>
    <cellStyle name="Normal 3 2 3 2 3 4" xfId="390" xr:uid="{794C48F8-576F-4524-9898-73F1E61FCDAB}"/>
    <cellStyle name="Normal 3 2 3 2 4" xfId="244" xr:uid="{F3FC5913-CD40-4068-A273-269B51C3F6F1}"/>
    <cellStyle name="Normal 3 2 3 2 4 2" xfId="540" xr:uid="{8773192D-3903-4905-867E-13CBFA6FB7F2}"/>
    <cellStyle name="Normal 3 2 3 2 5" xfId="147" xr:uid="{7CE03F27-CB26-46FB-9275-E44D7BEC7378}"/>
    <cellStyle name="Normal 3 2 3 2 5 2" xfId="444" xr:uid="{CAF10026-3A72-4100-80B3-DBE4BBEA2E96}"/>
    <cellStyle name="Normal 3 2 3 2 6" xfId="348" xr:uid="{07A3305D-9AC9-4502-BAAE-6D6CFB11D02E}"/>
    <cellStyle name="Normal 3 2 3 3" xfId="214" xr:uid="{EA563074-4C0B-4DF5-8783-8A7D6A701AED}"/>
    <cellStyle name="Normal 3 2 3 3 2" xfId="510" xr:uid="{A99B0729-1BF7-4D1A-B4CE-7E632F166958}"/>
    <cellStyle name="Normal 3 2 3 4" xfId="117" xr:uid="{3DD6BA2D-B47E-4295-B9D2-B1170BD46EB6}"/>
    <cellStyle name="Normal 3 2 3 4 2" xfId="414" xr:uid="{FA46956B-443B-4609-8235-2A31DC3753A6}"/>
    <cellStyle name="Normal 3 2 3 5" xfId="318" xr:uid="{77C0608A-88AB-42EE-9280-C0B602894658}"/>
    <cellStyle name="Normal 3 2 4" xfId="202" xr:uid="{7E449618-18E5-4893-B148-52F97554BAB2}"/>
    <cellStyle name="Normal 3 2 4 2" xfId="499" xr:uid="{25B1CAB2-7D2B-4589-990F-08C510588161}"/>
    <cellStyle name="Normal 3 2 5" xfId="34" xr:uid="{0B5290B5-F837-42B9-8940-A64B4CF27F9E}"/>
    <cellStyle name="Normal 3 2 5 11" xfId="48" xr:uid="{83BBBF86-B0B5-46B6-A0C0-C94A672E75EE}"/>
    <cellStyle name="Normal 3 2 5 11 2" xfId="77" xr:uid="{C189AD24-C095-4892-B47F-71E6D592B396}"/>
    <cellStyle name="Normal 3 2 5 11 2 2" xfId="94" xr:uid="{B0D37DDB-B9FA-4CF5-80D0-8562F62BDAB5}"/>
    <cellStyle name="Normal 3 2 5 11 2 2 2" xfId="288" xr:uid="{94FD5737-C605-46B9-8E2A-0C766A2800EF}"/>
    <cellStyle name="Normal 3 2 5 11 2 2 2 2" xfId="584" xr:uid="{F18FC6D0-CCE0-44C7-9582-BF585A9C3E17}"/>
    <cellStyle name="Normal 3 2 5 11 2 2 3" xfId="191" xr:uid="{222B4040-CF8E-4B1F-9494-616B83320A0F}"/>
    <cellStyle name="Normal 3 2 5 11 2 2 3 2" xfId="488" xr:uid="{8F55046F-0A08-41B2-9222-DEC7DE1E1415}"/>
    <cellStyle name="Normal 3 2 5 11 2 2 4" xfId="392" xr:uid="{A5447860-688C-404E-AD7D-46851F149522}"/>
    <cellStyle name="Normal 3 2 5 11 2 3" xfId="272" xr:uid="{B1F27506-C03C-4887-BCFD-D9E855535936}"/>
    <cellStyle name="Normal 3 2 5 11 2 3 2" xfId="568" xr:uid="{515A2F43-FE38-4DAD-91A3-E550F01A8ED7}"/>
    <cellStyle name="Normal 3 2 5 11 2 4" xfId="175" xr:uid="{C5603CD9-360B-45DF-843C-8EB226F4E926}"/>
    <cellStyle name="Normal 3 2 5 11 2 4 2" xfId="472" xr:uid="{07FA923F-F176-4A07-89ED-C7516BD7EE66}"/>
    <cellStyle name="Normal 3 2 5 11 2 5" xfId="376" xr:uid="{EC2C390A-AD8F-4E92-837B-457FA7DFDB9F}"/>
    <cellStyle name="Normal 3 2 5 11 3" xfId="238" xr:uid="{F5A34F18-075B-4B0D-A774-45B85E657F07}"/>
    <cellStyle name="Normal 3 2 5 11 3 2" xfId="534" xr:uid="{1F0D0D7C-D16C-4333-8407-F1379126EC91}"/>
    <cellStyle name="Normal 3 2 5 11 4" xfId="141" xr:uid="{9A2BDD52-D916-4648-8ACB-51896BEC0A8D}"/>
    <cellStyle name="Normal 3 2 5 11 4 2" xfId="438" xr:uid="{566B3359-2B65-4781-87B5-B0E3AF9F94CA}"/>
    <cellStyle name="Normal 3 2 5 11 5" xfId="342" xr:uid="{72610F7E-24C4-4663-B9F0-78EA21FE395E}"/>
    <cellStyle name="Normal 3 2 5 2" xfId="60" xr:uid="{E3FC9136-C0A2-4051-B877-C4903E8DC6CC}"/>
    <cellStyle name="Normal 3 2 5 2 2" xfId="95" xr:uid="{BEE96683-5FFB-4E84-8BF0-D4A48934F4BC}"/>
    <cellStyle name="Normal 3 2 5 2 2 2" xfId="289" xr:uid="{10A75C2B-1BA1-4288-9B61-107206B2716C}"/>
    <cellStyle name="Normal 3 2 5 2 2 2 2" xfId="585" xr:uid="{8082D9B1-9AD3-4DD9-BC5C-623DC1EFF0A2}"/>
    <cellStyle name="Normal 3 2 5 2 2 3" xfId="192" xr:uid="{F2B04354-5C57-4A88-8035-BCB04C4B42E0}"/>
    <cellStyle name="Normal 3 2 5 2 2 3 2" xfId="489" xr:uid="{3B4B5D2A-2CBE-4C6D-86BE-EBFC9AC692D4}"/>
    <cellStyle name="Normal 3 2 5 2 2 4" xfId="393" xr:uid="{30709B4B-C0A4-43E5-85F3-B2EA2C9AE2D5}"/>
    <cellStyle name="Normal 3 2 5 2 3" xfId="255" xr:uid="{784E597E-F4C7-4829-9558-7396611E1204}"/>
    <cellStyle name="Normal 3 2 5 2 3 2" xfId="551" xr:uid="{A6A88090-A0DD-4809-8AC7-8A49B463A160}"/>
    <cellStyle name="Normal 3 2 5 2 4" xfId="158" xr:uid="{71C0A594-D2F1-4001-BF85-35366D28A558}"/>
    <cellStyle name="Normal 3 2 5 2 4 2" xfId="455" xr:uid="{CB1B751F-CC69-44DB-9FB6-56CD6CA67D3A}"/>
    <cellStyle name="Normal 3 2 5 2 5" xfId="359" xr:uid="{8076E4C2-8BCA-4895-9009-4AC8B745E53A}"/>
    <cellStyle name="Normal 3 2 5 3" xfId="109" xr:uid="{96DF2B1D-E1D2-4307-AEBE-9F3F0DEE33C5}"/>
    <cellStyle name="Normal 3 2 5 3 2" xfId="303" xr:uid="{3F261AF7-A7A7-4526-83DA-32C41BA5469F}"/>
    <cellStyle name="Normal 3 2 5 3 2 2" xfId="599" xr:uid="{98D44805-1379-4118-A2C9-4FC795DA77FB}"/>
    <cellStyle name="Normal 3 2 5 3 3" xfId="206" xr:uid="{7393FC25-FCDE-4925-9AE2-D7B248BE1EC4}"/>
    <cellStyle name="Normal 3 2 5 3 3 2" xfId="503" xr:uid="{AF714328-1235-4939-88EC-596CFAD1C44E}"/>
    <cellStyle name="Normal 3 2 5 3 4" xfId="407" xr:uid="{894CCBFA-7C14-4F70-92A5-CBD7DF62523D}"/>
    <cellStyle name="Normal 3 2 5 4" xfId="225" xr:uid="{B79A7884-F12A-4F27-A242-AB073AF91184}"/>
    <cellStyle name="Normal 3 2 5 4 2" xfId="521" xr:uid="{2E7DA758-6168-4253-82FD-CD3CF1AC7E4E}"/>
    <cellStyle name="Normal 3 2 5 5" xfId="128" xr:uid="{3AA3F78F-EEDE-43A4-92B5-1D9379684CF0}"/>
    <cellStyle name="Normal 3 2 5 5 2" xfId="425" xr:uid="{E954587F-CD57-4BA8-8834-C67FAAADF527}"/>
    <cellStyle name="Normal 3 2 5 6" xfId="329" xr:uid="{258E5AD5-068B-45E1-B0F9-BD2992F72E4C}"/>
    <cellStyle name="Normal 3 2 6" xfId="27" xr:uid="{3D135AFE-284D-4515-97E0-497D2451CAC3}"/>
    <cellStyle name="Normal 3 2 6 2" xfId="56" xr:uid="{6198E8BE-1FA6-4983-870D-9E01CC799E66}"/>
    <cellStyle name="Normal 3 2 6 2 2" xfId="96" xr:uid="{831A7564-EB5C-4E4A-A215-CC77A9182270}"/>
    <cellStyle name="Normal 3 2 6 2 2 2" xfId="290" xr:uid="{4F412CB1-73EE-41AE-8520-F43FBAA62597}"/>
    <cellStyle name="Normal 3 2 6 2 2 2 2" xfId="586" xr:uid="{BA1C898E-1C22-4699-AF2A-C3E4862EB978}"/>
    <cellStyle name="Normal 3 2 6 2 2 3" xfId="193" xr:uid="{DA99E612-E00E-4B9F-9113-8D7423757E64}"/>
    <cellStyle name="Normal 3 2 6 2 2 3 2" xfId="490" xr:uid="{3A401855-B555-46CD-A37C-388F5B5E1C26}"/>
    <cellStyle name="Normal 3 2 6 2 2 4" xfId="394" xr:uid="{A3A1F07D-7B77-48B1-A5A4-2F36192841B2}"/>
    <cellStyle name="Normal 3 2 6 2 3" xfId="248" xr:uid="{D9A204FF-536E-4AA5-B125-80BF43F436E9}"/>
    <cellStyle name="Normal 3 2 6 2 3 2" xfId="544" xr:uid="{CBC0A8C4-C6A6-46EB-A474-B53F22886281}"/>
    <cellStyle name="Normal 3 2 6 2 4" xfId="151" xr:uid="{37937AAC-EA77-4D7F-AE1E-C62E4203D537}"/>
    <cellStyle name="Normal 3 2 6 2 4 2" xfId="448" xr:uid="{AEC207C9-6F73-4385-BFD0-E2281C7DD1BD}"/>
    <cellStyle name="Normal 3 2 6 2 5" xfId="352" xr:uid="{A255F67A-B4E7-408E-A90A-D5F9F0E56BF4}"/>
    <cellStyle name="Normal 3 2 6 3" xfId="218" xr:uid="{0FE95928-7AD1-4EFD-8FD8-79F4B134AF84}"/>
    <cellStyle name="Normal 3 2 6 3 2" xfId="514" xr:uid="{3C715DC4-4F62-490F-B63B-694B41918838}"/>
    <cellStyle name="Normal 3 2 6 4" xfId="121" xr:uid="{58AF6657-5730-473F-8B8F-78D37438AFCF}"/>
    <cellStyle name="Normal 3 2 6 4 2" xfId="418" xr:uid="{F72333D1-A4A0-4256-AEC5-D8B0387D8D2F}"/>
    <cellStyle name="Normal 3 2 6 5" xfId="322" xr:uid="{05A369D2-6B2F-4842-8887-A59AF4DBE372}"/>
    <cellStyle name="Normal 3 2 7" xfId="403" xr:uid="{A5F0E974-9622-4E4C-9BE0-C2A93CF4E6D0}"/>
    <cellStyle name="Normal 3 3" xfId="243" xr:uid="{A6FB5D58-CC14-4C14-A385-ADA2B866B0E7}"/>
    <cellStyle name="Normal 3 3 2" xfId="539" xr:uid="{C2D2A3EA-4F22-4C50-B977-EC5A74FBB572}"/>
    <cellStyle name="Normal 3 4" xfId="146" xr:uid="{7D48393D-844E-4176-B8BD-7842CDBC6689}"/>
    <cellStyle name="Normal 3 4 2" xfId="443" xr:uid="{E8DA21C0-88D6-4E6A-9421-371471176808}"/>
    <cellStyle name="Normal 3 5" xfId="347" xr:uid="{3DBA6C9E-0D3A-4B09-81AE-373A1419F3B2}"/>
    <cellStyle name="Normal 4" xfId="35" xr:uid="{5E5929E8-744E-4D22-BF56-EC1C2F6A9E93}"/>
    <cellStyle name="Normal 4 13" xfId="41" xr:uid="{A77CA723-5108-4EC3-9E52-D316638C2C32}"/>
    <cellStyle name="Normal 4 13 2" xfId="66" xr:uid="{9B7D4B10-B734-42C9-8C83-6D20C115D894}"/>
    <cellStyle name="Normal 4 13 2 2" xfId="97" xr:uid="{29836134-FD6C-4EDB-AF54-E920ACD8C0EE}"/>
    <cellStyle name="Normal 4 13 2 2 2" xfId="291" xr:uid="{7B1E9985-09F2-4D41-94B7-EC05481B720D}"/>
    <cellStyle name="Normal 4 13 2 2 2 2" xfId="587" xr:uid="{38EF3EA3-6569-4962-80B1-A3E848F3FCC3}"/>
    <cellStyle name="Normal 4 13 2 2 3" xfId="194" xr:uid="{CEDB4DD4-FD84-4E71-B540-1BB3BDDA7211}"/>
    <cellStyle name="Normal 4 13 2 2 3 2" xfId="491" xr:uid="{24A505E7-7BAD-4754-8B36-72A285149BF7}"/>
    <cellStyle name="Normal 4 13 2 2 4" xfId="395" xr:uid="{09F53F71-1DB7-49D2-A988-23AE874A80AB}"/>
    <cellStyle name="Normal 4 13 2 3" xfId="112" xr:uid="{1BDB79D5-4DF5-4941-825E-F0578BE78B7D}"/>
    <cellStyle name="Normal 4 13 2 3 2" xfId="306" xr:uid="{3A5B4739-E028-4B04-A101-07E1A1239A55}"/>
    <cellStyle name="Normal 4 13 2 3 2 2" xfId="602" xr:uid="{E6CD64B5-D5F2-416D-819E-9051170ED9F0}"/>
    <cellStyle name="Normal 4 13 2 3 3" xfId="209" xr:uid="{96B9CF6A-0A78-4F69-ACE8-D778C58F50F0}"/>
    <cellStyle name="Normal 4 13 2 3 3 2" xfId="506" xr:uid="{F219020A-5F5A-4308-A1C2-FC048367C31F}"/>
    <cellStyle name="Normal 4 13 2 3 4" xfId="410" xr:uid="{F9975610-92C7-4F95-A877-3E6410CE6F5D}"/>
    <cellStyle name="Normal 4 13 2 4" xfId="261" xr:uid="{0785E708-ECD6-4E6E-B1D7-2E648286B7FC}"/>
    <cellStyle name="Normal 4 13 2 4 2" xfId="557" xr:uid="{147912AB-F4B3-4CC2-8558-95DA3DB666AC}"/>
    <cellStyle name="Normal 4 13 2 5" xfId="164" xr:uid="{17BF2BB0-7AEF-4468-8303-283B9DDF419D}"/>
    <cellStyle name="Normal 4 13 2 5 2" xfId="461" xr:uid="{FB5A575B-6B1B-4398-B8FF-93402885F5FC}"/>
    <cellStyle name="Normal 4 13 2 6" xfId="365" xr:uid="{82EDBA32-CA8D-4297-8EAF-D33BC5D2901D}"/>
    <cellStyle name="Normal 4 13 3" xfId="231" xr:uid="{4AC4C310-94BD-428C-B8CA-8855849FE631}"/>
    <cellStyle name="Normal 4 13 3 2" xfId="527" xr:uid="{2120614F-3EE7-4D5F-B4E8-3DFEC312BDE4}"/>
    <cellStyle name="Normal 4 13 4" xfId="134" xr:uid="{D3CBD3BE-58AA-4421-B446-BF0E41EC420B}"/>
    <cellStyle name="Normal 4 13 4 2" xfId="431" xr:uid="{9085AA90-654A-4539-8AAD-2711193D7921}"/>
    <cellStyle name="Normal 4 13 5" xfId="335" xr:uid="{0B65203E-5AF6-4943-8E2E-725F79B624B6}"/>
    <cellStyle name="Normal 4 14" xfId="39" xr:uid="{DD7CD8F0-3E0E-4318-AB14-6FFE5D905EE1}"/>
    <cellStyle name="Normal 4 14 2" xfId="64" xr:uid="{C509A000-8717-4A25-9196-9058B41DC918}"/>
    <cellStyle name="Normal 4 14 2 2" xfId="98" xr:uid="{93F91CEE-CF76-4BF9-9AF3-71847155D923}"/>
    <cellStyle name="Normal 4 14 2 2 2" xfId="292" xr:uid="{D83B2A26-38B7-43C8-8DA1-0C9D0A495D5A}"/>
    <cellStyle name="Normal 4 14 2 2 2 2" xfId="588" xr:uid="{A2241D5A-AD48-4966-9FCC-15EBF6D20547}"/>
    <cellStyle name="Normal 4 14 2 2 3" xfId="195" xr:uid="{6CF0F0B6-76B8-4BC9-9CC2-ACE576E0CBB7}"/>
    <cellStyle name="Normal 4 14 2 2 3 2" xfId="492" xr:uid="{BFD6E6FA-5FFD-49E9-BFD1-1DE18FC36ED4}"/>
    <cellStyle name="Normal 4 14 2 2 4" xfId="396" xr:uid="{00FCEB2D-8D9D-43CF-A577-EDC4EBA91B20}"/>
    <cellStyle name="Normal 4 14 2 3" xfId="259" xr:uid="{73329F4A-A505-4D85-99BF-8826D93AB3B3}"/>
    <cellStyle name="Normal 4 14 2 3 2" xfId="555" xr:uid="{56D65933-6001-402E-B3D1-08762D40ED1B}"/>
    <cellStyle name="Normal 4 14 2 4" xfId="162" xr:uid="{36C45185-E5DE-4200-8B8F-99A1AB6A8675}"/>
    <cellStyle name="Normal 4 14 2 4 2" xfId="459" xr:uid="{77560F9D-0105-4AD4-A436-5967E9EE9146}"/>
    <cellStyle name="Normal 4 14 2 5" xfId="363" xr:uid="{B50134FA-1B83-4ACF-8E1B-2470D163EBDD}"/>
    <cellStyle name="Normal 4 14 3" xfId="229" xr:uid="{9CD9BECE-3BC0-4DB8-9A70-5CEAA5D398C7}"/>
    <cellStyle name="Normal 4 14 3 2" xfId="525" xr:uid="{76986F20-70E8-4848-988F-8A70A2FABE50}"/>
    <cellStyle name="Normal 4 14 4" xfId="132" xr:uid="{E0B0567B-DC0D-461A-A8FC-B9035CEDB251}"/>
    <cellStyle name="Normal 4 14 4 2" xfId="429" xr:uid="{0464089A-CDFC-4291-9AEA-9361893B159C}"/>
    <cellStyle name="Normal 4 14 5" xfId="333" xr:uid="{8B2F4B4E-F726-483F-8025-F10155765017}"/>
    <cellStyle name="Normal 4 2" xfId="61" xr:uid="{CAD6BBE1-57EB-443E-A49A-4062CB3369DC}"/>
    <cellStyle name="Normal 4 2 2" xfId="99" xr:uid="{962D21D8-E435-4C5E-9475-4810DA2C9B4A}"/>
    <cellStyle name="Normal 4 2 2 2" xfId="293" xr:uid="{DC5C8DB9-9267-4D76-9C95-442C8535CE3F}"/>
    <cellStyle name="Normal 4 2 2 2 2" xfId="589" xr:uid="{2CAD3E2A-DB0B-453F-BA56-B500CA7216A9}"/>
    <cellStyle name="Normal 4 2 2 3" xfId="196" xr:uid="{649E7DCD-A9DB-46BE-A9E1-2BEA3C1F86AF}"/>
    <cellStyle name="Normal 4 2 2 3 2" xfId="493" xr:uid="{56CA118C-DF37-4D50-B2C5-B11F23E51E5C}"/>
    <cellStyle name="Normal 4 2 2 4" xfId="397" xr:uid="{1A001B6E-2D92-4DC8-B136-E18839461ECB}"/>
    <cellStyle name="Normal 4 2 3" xfId="256" xr:uid="{CF1714AF-7B8C-4802-878D-483F370AB1D2}"/>
    <cellStyle name="Normal 4 2 3 2" xfId="552" xr:uid="{ADC57A65-97D3-4C2C-ADC9-94970E98A851}"/>
    <cellStyle name="Normal 4 2 4" xfId="159" xr:uid="{65FD23B4-C98D-4882-8EE2-49CF29C2A868}"/>
    <cellStyle name="Normal 4 2 4 2" xfId="456" xr:uid="{8C999C69-111F-4C15-87A2-F58B03B9D049}"/>
    <cellStyle name="Normal 4 2 5" xfId="360" xr:uid="{17CBA307-6E73-40BD-AC78-7C4CCDC17431}"/>
    <cellStyle name="Normal 4 3" xfId="226" xr:uid="{3E475667-70DD-4929-9F7C-4D2FE347D0F1}"/>
    <cellStyle name="Normal 4 3 2" xfId="522" xr:uid="{04CBB3CD-0198-4109-B611-3CA420FD0402}"/>
    <cellStyle name="Normal 4 4" xfId="129" xr:uid="{D55D221B-5121-4E00-B195-10AF5A88247E}"/>
    <cellStyle name="Normal 4 4 2" xfId="426" xr:uid="{D479A57D-7BC2-4D70-AEBA-10E4769FB709}"/>
    <cellStyle name="Normal 4 5" xfId="330" xr:uid="{C2537D5A-B781-4D36-88B8-140DF832EEEB}"/>
    <cellStyle name="Normal 5" xfId="32" xr:uid="{8A39AF86-0E4B-46B6-AE96-16CDD4ED80BD}"/>
    <cellStyle name="Normal 5 2" xfId="58" xr:uid="{62997A2B-A89F-4934-B087-1D2127EE0D7F}"/>
    <cellStyle name="Normal 5 2 2" xfId="100" xr:uid="{0BD1AD14-5764-40B4-961F-702020A37001}"/>
    <cellStyle name="Normal 5 2 2 2" xfId="294" xr:uid="{A7D1D133-5DA5-4F61-9876-AC9652DCBDA4}"/>
    <cellStyle name="Normal 5 2 2 2 2" xfId="590" xr:uid="{73874EF2-8868-4207-84F0-77BC24782FDE}"/>
    <cellStyle name="Normal 5 2 2 3" xfId="197" xr:uid="{2AEA5275-9B16-4392-AB0D-404AF509F8C1}"/>
    <cellStyle name="Normal 5 2 2 3 2" xfId="494" xr:uid="{B3A59ABB-80F8-4819-B8A8-2203D2D0D582}"/>
    <cellStyle name="Normal 5 2 2 4" xfId="398" xr:uid="{FFE4E2F7-49B3-4D9A-BD7A-6044796EF734}"/>
    <cellStyle name="Normal 5 2 3" xfId="253" xr:uid="{DE1431F1-0FEC-4457-B92D-7E0EE7B32558}"/>
    <cellStyle name="Normal 5 2 3 2" xfId="549" xr:uid="{4C5CBD1E-252C-412D-8194-ED0909ABC455}"/>
    <cellStyle name="Normal 5 2 4" xfId="156" xr:uid="{EC68637A-8F45-4B38-BDC0-1379D9B76115}"/>
    <cellStyle name="Normal 5 2 4 2" xfId="453" xr:uid="{3C609342-84BE-4C31-8041-5F4FFCF9B0A0}"/>
    <cellStyle name="Normal 5 2 5" xfId="357" xr:uid="{12E4A682-7D00-46DC-A499-5898ECDBB2B7}"/>
    <cellStyle name="Normal 5 3" xfId="36" xr:uid="{8603C26B-E073-46A8-9649-E992B2F4F999}"/>
    <cellStyle name="Normal 5 4" xfId="223" xr:uid="{679A50C8-D271-4E70-A690-BBA485A3D174}"/>
    <cellStyle name="Normal 5 4 2" xfId="519" xr:uid="{656B5E62-3752-4233-A7AF-F616835A7D95}"/>
    <cellStyle name="Normal 5 5" xfId="126" xr:uid="{2C60A583-E374-43AA-8989-3DA2A81EC6CA}"/>
    <cellStyle name="Normal 5 5 2" xfId="423" xr:uid="{232A3EE1-045E-4F34-854F-193594041FF6}"/>
    <cellStyle name="Normal 5 6" xfId="327" xr:uid="{D0AA29BF-4DFD-4C93-BCD4-A4E39E70DAC3}"/>
    <cellStyle name="Normal 6" xfId="23" xr:uid="{645235DF-008D-4744-867A-3E82E135107D}"/>
    <cellStyle name="Normal 6 14" xfId="29" xr:uid="{ABC1475E-E931-46E1-8ED2-8D36596789FD}"/>
    <cellStyle name="Normal 6 14 2" xfId="57" xr:uid="{1C1F0B65-1F38-4B0C-AF10-A16D965A7DA9}"/>
    <cellStyle name="Normal 6 14 2 2" xfId="101" xr:uid="{FEB9188D-0C56-4EB0-BBAA-8542AF6968DE}"/>
    <cellStyle name="Normal 6 14 2 2 2" xfId="295" xr:uid="{FD16C6B7-69EB-4107-9395-5702C4A41E1E}"/>
    <cellStyle name="Normal 6 14 2 2 2 2" xfId="591" xr:uid="{E3C399BB-12A1-4D3D-9C38-E50A379EC6CC}"/>
    <cellStyle name="Normal 6 14 2 2 3" xfId="198" xr:uid="{A573F7BF-7C34-4371-AD9F-5671BAE9673C}"/>
    <cellStyle name="Normal 6 14 2 2 3 2" xfId="495" xr:uid="{30D03010-6554-4401-AA07-34221AF2DA7B}"/>
    <cellStyle name="Normal 6 14 2 2 4" xfId="399" xr:uid="{0731A773-98A0-4A3D-8DF4-094E7C267ECD}"/>
    <cellStyle name="Normal 6 14 2 3" xfId="111" xr:uid="{E9EFC70E-F6FE-44A0-A2A6-9244DACDA013}"/>
    <cellStyle name="Normal 6 14 2 3 2" xfId="305" xr:uid="{B7137997-56E2-4DAD-9DC5-4C3BEC6B2F6A}"/>
    <cellStyle name="Normal 6 14 2 3 2 2" xfId="601" xr:uid="{D3DF4C77-86D0-47CD-A995-54DBD4E6861B}"/>
    <cellStyle name="Normal 6 14 2 3 3" xfId="208" xr:uid="{BF1A4420-C6B9-42E5-A1D8-4660322915E4}"/>
    <cellStyle name="Normal 6 14 2 3 3 2" xfId="505" xr:uid="{FFD70CA4-6E4C-41E0-AE81-E4EC6C62FB65}"/>
    <cellStyle name="Normal 6 14 2 3 4" xfId="409" xr:uid="{F7CD37D5-C289-497B-9A91-7E5D3BAF1C83}"/>
    <cellStyle name="Normal 6 14 2 4" xfId="250" xr:uid="{B762291C-1536-4E97-BBBC-35627A9CAC04}"/>
    <cellStyle name="Normal 6 14 2 4 2" xfId="546" xr:uid="{71D71F58-C47F-4E61-87C3-51555206C36F}"/>
    <cellStyle name="Normal 6 14 2 5" xfId="153" xr:uid="{DB0E0E1F-11DC-4EEB-8415-77FA27755782}"/>
    <cellStyle name="Normal 6 14 2 5 2" xfId="450" xr:uid="{78695399-ECD2-4EE1-8D70-0661FF1F485E}"/>
    <cellStyle name="Normal 6 14 2 6" xfId="354" xr:uid="{6FD5AACD-A624-487F-B2BD-CC5CB235C6EF}"/>
    <cellStyle name="Normal 6 14 3" xfId="220" xr:uid="{736ACEEA-5C97-4C05-99A9-0B4615A0AAA7}"/>
    <cellStyle name="Normal 6 14 3 2" xfId="516" xr:uid="{4969AA86-7662-4886-8C95-70C76EFDDDD6}"/>
    <cellStyle name="Normal 6 14 4" xfId="123" xr:uid="{63362DB4-D4D9-41BB-8A85-2D872F8B7D5B}"/>
    <cellStyle name="Normal 6 14 4 2" xfId="420" xr:uid="{154BD904-8709-4607-8F2B-59931194D3C2}"/>
    <cellStyle name="Normal 6 14 5" xfId="324" xr:uid="{5844CB06-89E8-41DE-8F56-24308EA651DF}"/>
    <cellStyle name="Normal 6 2" xfId="49" xr:uid="{B7636095-4E65-4DC1-8D43-A3378B0D4E85}"/>
    <cellStyle name="Normal 6 2 2" xfId="67" xr:uid="{FAE3B66E-543F-4669-A931-EF0C7A8F6E7A}"/>
    <cellStyle name="Normal 6 2 2 2" xfId="262" xr:uid="{895148F5-28E7-4BBE-A35E-F1BFA0504C5A}"/>
    <cellStyle name="Normal 6 2 2 2 2" xfId="558" xr:uid="{4F723FE2-4125-4872-A857-4FA8BB5F0257}"/>
    <cellStyle name="Normal 6 2 2 3" xfId="165" xr:uid="{9244873D-3589-407F-9D37-C6C3CDE1B053}"/>
    <cellStyle name="Normal 6 2 2 3 2" xfId="462" xr:uid="{0A95D763-A286-495A-A749-31FEADCF2FFF}"/>
    <cellStyle name="Normal 6 2 2 4" xfId="366" xr:uid="{26B0681A-7712-44AF-95FB-F9CDBEDEB596}"/>
    <cellStyle name="Normal 6 2 3" xfId="239" xr:uid="{4389296B-3A7E-44ED-89C0-FFBF29B28DC8}"/>
    <cellStyle name="Normal 6 2 3 2" xfId="535" xr:uid="{AC12EB54-1937-4AEB-95B2-5A3FAE0BD580}"/>
    <cellStyle name="Normal 6 2 4" xfId="142" xr:uid="{7E2ECACE-3D10-48AE-B777-58FB6FFAA495}"/>
    <cellStyle name="Normal 6 2 4 2" xfId="439" xr:uid="{02E0274F-E144-450C-83D0-851EE9444DD3}"/>
    <cellStyle name="Normal 6 2 5" xfId="343" xr:uid="{EC04C7A5-65A8-4A98-9AA7-C47DEA0AE552}"/>
    <cellStyle name="Normal 6 3" xfId="55" xr:uid="{DAA51094-48D9-4957-801A-DD5016FB7EE9}"/>
    <cellStyle name="Normal 6 3 2" xfId="102" xr:uid="{702B28D9-FF3C-4531-A08F-986B0844672B}"/>
    <cellStyle name="Normal 6 3 2 2" xfId="296" xr:uid="{1E311401-3E51-4748-9A9C-BC694C107A41}"/>
    <cellStyle name="Normal 6 3 2 2 2" xfId="592" xr:uid="{C1739892-C2D4-4CCA-8DF5-272FF6C09B1C}"/>
    <cellStyle name="Normal 6 3 2 3" xfId="199" xr:uid="{ACD52F22-9A16-4F06-9ABA-0D128EF449FD}"/>
    <cellStyle name="Normal 6 3 2 3 2" xfId="496" xr:uid="{37D37B3C-6B18-40A7-B399-370627EA2E4C}"/>
    <cellStyle name="Normal 6 3 2 4" xfId="400" xr:uid="{47C502BD-9BC5-484A-A6EE-EF9EB56EA3DE}"/>
    <cellStyle name="Normal 6 3 3" xfId="246" xr:uid="{560E0C43-E392-41AB-A1AF-F8732EA6BCF2}"/>
    <cellStyle name="Normal 6 3 3 2" xfId="542" xr:uid="{EA7A403E-97F3-46F3-9D29-DA03DEAA439B}"/>
    <cellStyle name="Normal 6 3 4" xfId="149" xr:uid="{BF745D39-29A3-4553-B26F-0139548565F1}"/>
    <cellStyle name="Normal 6 3 4 2" xfId="446" xr:uid="{2C413DD3-2BDB-4E4D-8A98-22C8EDB3E26C}"/>
    <cellStyle name="Normal 6 3 5" xfId="350" xr:uid="{71E7079F-4C02-4AE6-8E29-F5A883139E38}"/>
    <cellStyle name="Normal 6 4" xfId="50" xr:uid="{5CB98EC3-DB6C-4D8A-AE49-6112713D5350}"/>
    <cellStyle name="Normal 6 4 2" xfId="69" xr:uid="{A0E50E24-5AEA-4E78-93EE-DBA66104FD32}"/>
    <cellStyle name="Normal 6 4 2 2" xfId="264" xr:uid="{0BF38B8D-76D8-42C0-9D49-235BAB07188C}"/>
    <cellStyle name="Normal 6 4 2 2 2" xfId="560" xr:uid="{368B62DE-1ECD-486B-B469-D508ACCFAA5A}"/>
    <cellStyle name="Normal 6 4 2 3" xfId="167" xr:uid="{50261C21-FF4D-4C30-8759-B2DFB8D8D45D}"/>
    <cellStyle name="Normal 6 4 2 3 2" xfId="464" xr:uid="{D02D41C6-F7EA-49F9-987C-71BD091C28AF}"/>
    <cellStyle name="Normal 6 4 2 4" xfId="368" xr:uid="{0842CACD-4BF5-465C-B6D6-2FA0AF8140F4}"/>
    <cellStyle name="Normal 6 4 3" xfId="240" xr:uid="{D4B84EDE-E1A7-420F-A6EB-6AEA140D30D4}"/>
    <cellStyle name="Normal 6 4 3 2" xfId="536" xr:uid="{C869E7A2-C3ED-48F7-A564-EE18506DD3AB}"/>
    <cellStyle name="Normal 6 4 4" xfId="143" xr:uid="{664E30D5-0BA3-4345-B5AC-991707405F1F}"/>
    <cellStyle name="Normal 6 4 4 2" xfId="440" xr:uid="{AB9652B9-3E35-4E65-B6E1-E08920008661}"/>
    <cellStyle name="Normal 6 4 5" xfId="344" xr:uid="{98A66E39-B3E2-479B-9E90-37EC98BA86D1}"/>
    <cellStyle name="Normal 6 5" xfId="215" xr:uid="{28407F9D-F6A5-494C-AAF4-64031ECC8076}"/>
    <cellStyle name="Normal 6 5 2" xfId="511" xr:uid="{54EB3612-99B0-4301-845D-9B41A4DA77C7}"/>
    <cellStyle name="Normal 6 6" xfId="51" xr:uid="{610C057C-E904-42F9-88AC-29D919EE0328}"/>
    <cellStyle name="Normal 6 6 2" xfId="70" xr:uid="{984948C6-FD7C-47C0-8073-AADF0BF927E5}"/>
    <cellStyle name="Normal 6 6 2 2" xfId="265" xr:uid="{BD1C4E19-210D-41FE-8E23-A70C69F0A16F}"/>
    <cellStyle name="Normal 6 6 2 2 2" xfId="561" xr:uid="{B0686580-2D8A-41CC-907E-1628B75E10D3}"/>
    <cellStyle name="Normal 6 6 2 3" xfId="168" xr:uid="{73DC9D6A-2A61-45F4-B8E2-47BA2B32DCA4}"/>
    <cellStyle name="Normal 6 6 2 3 2" xfId="465" xr:uid="{E387287C-D8C4-414E-B492-F5A40EF1AD41}"/>
    <cellStyle name="Normal 6 6 2 4" xfId="369" xr:uid="{B91760F8-A7D2-4683-90C3-1192F67B8F97}"/>
    <cellStyle name="Normal 6 6 3" xfId="241" xr:uid="{72C647C1-B8BB-4788-B655-A3F8DF97370B}"/>
    <cellStyle name="Normal 6 6 3 2" xfId="537" xr:uid="{247DA69C-718C-496F-93EE-01DE57452EB4}"/>
    <cellStyle name="Normal 6 6 4" xfId="144" xr:uid="{91F842A6-4CE9-4771-B3C8-67F05A73DFDE}"/>
    <cellStyle name="Normal 6 6 4 2" xfId="441" xr:uid="{1D230279-DCBA-452F-9E8C-4B3A11A46ACA}"/>
    <cellStyle name="Normal 6 6 5" xfId="345" xr:uid="{56774514-9F86-4499-BA12-B334B84D8DE0}"/>
    <cellStyle name="Normal 6 7" xfId="118" xr:uid="{791C7B7A-180F-4493-A25D-591FFD756986}"/>
    <cellStyle name="Normal 6 7 2" xfId="415" xr:uid="{E1CD1E90-1269-4179-B8D6-9C652C839CF4}"/>
    <cellStyle name="Normal 6 8" xfId="319" xr:uid="{8451178D-CA16-47C6-BC9F-B09896FCBB76}"/>
    <cellStyle name="Normal 6 9" xfId="52" xr:uid="{2EB9D9A0-5B3C-4819-BD99-3469AFD2AE13}"/>
    <cellStyle name="Normal 6 9 2" xfId="68" xr:uid="{27F6A90B-20C4-4EBA-854C-E36A2AE7A566}"/>
    <cellStyle name="Normal 6 9 2 2" xfId="263" xr:uid="{BAEFD8A3-5EF6-4C4E-9D6F-81E1AB00E9B6}"/>
    <cellStyle name="Normal 6 9 2 2 2" xfId="559" xr:uid="{0774475B-B390-4638-AB04-A084961B95C9}"/>
    <cellStyle name="Normal 6 9 2 3" xfId="166" xr:uid="{2D85D4A0-6F0F-4057-88F1-4923139F81D8}"/>
    <cellStyle name="Normal 6 9 2 3 2" xfId="463" xr:uid="{F694CC37-46E7-46D3-97C1-7024DE847E61}"/>
    <cellStyle name="Normal 6 9 2 4" xfId="367" xr:uid="{C48A93B2-E438-48E3-A2DE-33AD5FC52F53}"/>
    <cellStyle name="Normal 6 9 3" xfId="242" xr:uid="{614236A7-8A8F-439E-8041-0ECF343FFF5B}"/>
    <cellStyle name="Normal 6 9 3 2" xfId="538" xr:uid="{84E828D3-7FE9-4E5D-864A-8879C0FADEEA}"/>
    <cellStyle name="Normal 6 9 4" xfId="145" xr:uid="{1D0221E2-3587-4BFD-8D7D-6EBFE46C4848}"/>
    <cellStyle name="Normal 6 9 4 2" xfId="442" xr:uid="{2FFBD986-2862-4AA6-AA97-4E241A60A03F}"/>
    <cellStyle name="Normal 6 9 5" xfId="346" xr:uid="{05DD596C-B403-40B2-AEF7-4A125C768BF6}"/>
    <cellStyle name="Normal 7" xfId="28" xr:uid="{EAF1301A-5D2E-4C50-ADCC-7AFA0BE8F4A4}"/>
    <cellStyle name="Normal 7 2" xfId="13" xr:uid="{63A9092F-172E-42C5-B780-89CAD7F037E3}"/>
    <cellStyle name="Normal 7 2 2" xfId="103" xr:uid="{DC179D68-5749-46D3-88E4-E99E8E3467CC}"/>
    <cellStyle name="Normal 7 2 2 2" xfId="297" xr:uid="{BC8BC804-0892-4868-A8E6-0E2990717F82}"/>
    <cellStyle name="Normal 7 2 2 2 2" xfId="593" xr:uid="{DE965E72-17BD-4313-988A-DE53DDD33C05}"/>
    <cellStyle name="Normal 7 2 2 3" xfId="200" xr:uid="{9CCEC616-7E9E-4F7E-B10D-81ADC8C27F4F}"/>
    <cellStyle name="Normal 7 2 2 3 2" xfId="497" xr:uid="{B0F16EAE-0FDA-4891-9D52-E3440DD3E7C4}"/>
    <cellStyle name="Normal 7 2 2 4" xfId="401" xr:uid="{9163669F-5D78-47DD-AB79-93EDBDAD3E73}"/>
    <cellStyle name="Normal 7 2 3" xfId="249" xr:uid="{95FD4362-CE7B-4554-BDD3-BFD91E239151}"/>
    <cellStyle name="Normal 7 2 3 2" xfId="545" xr:uid="{CB545250-81CA-45F1-B70C-57598774D3E1}"/>
    <cellStyle name="Normal 7 2 4" xfId="152" xr:uid="{8EE815E5-0452-4B70-BA82-AAEACCA389EE}"/>
    <cellStyle name="Normal 7 2 4 2" xfId="449" xr:uid="{5537CC18-6DF1-4FAF-A0E3-8B50F376684F}"/>
    <cellStyle name="Normal 7 2 5" xfId="353" xr:uid="{22BFCD08-675D-4CD0-9F99-67D3A5F2CC7F}"/>
    <cellStyle name="Normal 7 3" xfId="106" xr:uid="{A3BE3EAD-8CB3-4AD2-95CF-83240756E1A9}"/>
    <cellStyle name="Normal 7 3 2" xfId="300" xr:uid="{F1FC9867-0211-451C-AFAE-0B7306480741}"/>
    <cellStyle name="Normal 7 3 2 2" xfId="596" xr:uid="{37D6AA7C-9BF6-4D6F-AFDF-4788DD719352}"/>
    <cellStyle name="Normal 7 3 3" xfId="203" xr:uid="{9C4F4C89-0736-459A-86C6-B19432E09C13}"/>
    <cellStyle name="Normal 7 3 3 2" xfId="500" xr:uid="{3785BDA7-84C5-4648-B7FD-879849B1F48E}"/>
    <cellStyle name="Normal 7 3 4" xfId="404" xr:uid="{12AB1B88-52F5-4FC6-ABBE-7C59461EAB1B}"/>
    <cellStyle name="Normal 7 4" xfId="108" xr:uid="{4673F1E1-555C-40CC-A3D1-766000DD4879}"/>
    <cellStyle name="Normal 7 4 2" xfId="302" xr:uid="{CE2602B7-E1A4-4A70-A913-6DA2DE8F4B31}"/>
    <cellStyle name="Normal 7 4 2 2" xfId="598" xr:uid="{94DEA626-F605-428D-9AC9-641A2CF689EC}"/>
    <cellStyle name="Normal 7 4 3" xfId="205" xr:uid="{97028F52-630A-44F3-9B7D-BA94F87B8BFE}"/>
    <cellStyle name="Normal 7 4 3 2" xfId="502" xr:uid="{709E73B5-546E-4D7D-B478-C66612BB8944}"/>
    <cellStyle name="Normal 7 4 4" xfId="406" xr:uid="{3128A245-EF8F-44B4-B989-051887E80790}"/>
    <cellStyle name="Normal 7 5" xfId="219" xr:uid="{23192414-347C-4608-A159-F6C64CA5027E}"/>
    <cellStyle name="Normal 7 5 2" xfId="515" xr:uid="{B943CBD5-E3CB-4636-87E8-4AC9E2B200FF}"/>
    <cellStyle name="Normal 7 6" xfId="122" xr:uid="{4AFFA47C-6855-4D1A-A61E-B73D2953A111}"/>
    <cellStyle name="Normal 7 6 2" xfId="419" xr:uid="{012056EE-5505-4A6A-9633-68D04F3B8ABF}"/>
    <cellStyle name="Normal 7 7" xfId="323" xr:uid="{1589B7A8-3EA0-414C-BBF5-29A807ECE4DE}"/>
    <cellStyle name="Normal 8" xfId="38" xr:uid="{131B2A89-124A-4846-A179-D57F5086C39E}"/>
    <cellStyle name="Normal 8 2" xfId="63" xr:uid="{A20507AD-4E62-4BDA-A6CC-8622C8387691}"/>
    <cellStyle name="Normal 8 2 2" xfId="104" xr:uid="{8E54F9CB-160E-4DBD-A864-BA7927C7D03B}"/>
    <cellStyle name="Normal 8 2 2 2" xfId="298" xr:uid="{C69E6767-8FE3-4871-8367-D16EF4B283FF}"/>
    <cellStyle name="Normal 8 2 2 2 2" xfId="594" xr:uid="{F63B2131-7720-42BB-8C31-54834A6CA9A8}"/>
    <cellStyle name="Normal 8 2 2 3" xfId="201" xr:uid="{5104745B-BD04-47FD-988C-D3B2E2B81451}"/>
    <cellStyle name="Normal 8 2 2 3 2" xfId="498" xr:uid="{049FC996-3EAD-47D2-BA9E-D4B4D21FE67C}"/>
    <cellStyle name="Normal 8 2 2 4" xfId="402" xr:uid="{1E704EA4-B721-4E6C-91E7-C02E55DFA0A1}"/>
    <cellStyle name="Normal 8 2 3" xfId="258" xr:uid="{C1028369-23DF-44D3-962F-23DBC2589CB0}"/>
    <cellStyle name="Normal 8 2 3 2" xfId="554" xr:uid="{75610FAA-7AAE-4117-8812-2E9B1DB51086}"/>
    <cellStyle name="Normal 8 2 4" xfId="161" xr:uid="{9171FAC6-B399-49BE-B26C-D3FD5A944D3F}"/>
    <cellStyle name="Normal 8 2 4 2" xfId="458" xr:uid="{4118F0AD-794A-4333-B246-F8AB77B206FC}"/>
    <cellStyle name="Normal 8 2 5" xfId="362" xr:uid="{16650FF3-22BC-411B-9FE6-BAF47BB47C74}"/>
    <cellStyle name="Normal 8 3" xfId="228" xr:uid="{D071E238-882F-479C-B00A-52BE9311B78E}"/>
    <cellStyle name="Normal 8 3 2" xfId="524" xr:uid="{9A67DF49-2C2E-4B1F-BA31-8E3E40C16859}"/>
    <cellStyle name="Normal 8 4" xfId="131" xr:uid="{508C85CB-A77B-4243-AFC2-3A9DD145B887}"/>
    <cellStyle name="Normal 8 4 2" xfId="428" xr:uid="{883539F0-E7AD-4B15-A4D9-FD1A18EDC1E4}"/>
    <cellStyle name="Normal 8 5" xfId="332" xr:uid="{73C5821F-5588-42CD-97FF-B7B3F01BB7B2}"/>
    <cellStyle name="Normal 9" xfId="78" xr:uid="{81CF30AD-8FD3-47D8-8FA5-DF0D3C829B78}"/>
    <cellStyle name="Normal 9 2" xfId="273" xr:uid="{7F49B8F4-40AF-466D-B482-1872BCD9A1BE}"/>
    <cellStyle name="Normal 9 2 2" xfId="569" xr:uid="{5037B766-68FE-48CF-84A6-7CC8390C5586}"/>
    <cellStyle name="Normal 9 3" xfId="176" xr:uid="{2CC0FA08-41D3-4F50-81E8-CE400FCD16D8}"/>
    <cellStyle name="Normal 9 3 2" xfId="473" xr:uid="{644B99F8-78AF-4592-BC0C-7445D95D8EBA}"/>
    <cellStyle name="Normal 9 4" xfId="377" xr:uid="{197A3675-1D56-4A1A-ADEC-56FF7EEA6951}"/>
    <cellStyle name="Percent 2" xfId="307" xr:uid="{203101BF-492F-4181-89D5-1EE15A5C9F79}"/>
    <cellStyle name="Percent 3" xfId="210" xr:uid="{32A52AE4-8E72-4D9E-A3BE-9EF88EA83E55}"/>
  </cellStyles>
  <dxfs count="0"/>
  <tableStyles count="0" defaultTableStyle="TableStyleMedium2" defaultPivotStyle="PivotStyleLight16"/>
  <colors>
    <mruColors>
      <color rgb="FFEBE5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59999389629810485"/>
  </sheetPr>
  <dimension ref="A1:AQ222"/>
  <sheetViews>
    <sheetView tabSelected="1" zoomScale="80" zoomScaleNormal="80" workbookViewId="0">
      <pane xSplit="5" ySplit="6" topLeftCell="U215" activePane="bottomRight" state="frozen"/>
      <selection pane="topRight" activeCell="F1" sqref="F1"/>
      <selection pane="bottomLeft" activeCell="A6" sqref="A6"/>
      <selection pane="bottomRight" activeCell="X209" sqref="X209"/>
    </sheetView>
  </sheetViews>
  <sheetFormatPr defaultColWidth="14.42578125" defaultRowHeight="15" x14ac:dyDescent="0.25"/>
  <cols>
    <col min="1" max="1" width="5.5703125" style="2" customWidth="1"/>
    <col min="2" max="2" width="8.85546875" style="2" customWidth="1"/>
    <col min="3" max="3" width="20.85546875" style="2" customWidth="1"/>
    <col min="4" max="4" width="6.42578125" style="2" customWidth="1"/>
    <col min="5" max="5" width="25.7109375" style="1" customWidth="1"/>
    <col min="6" max="6" width="13.5703125" style="24" customWidth="1"/>
    <col min="7" max="7" width="50" style="1" customWidth="1"/>
    <col min="8" max="8" width="13.7109375" style="24" customWidth="1"/>
    <col min="9" max="10" width="14" style="24" customWidth="1"/>
    <col min="11" max="11" width="49" style="1" customWidth="1"/>
    <col min="12" max="12" width="13.28515625" style="24" customWidth="1"/>
    <col min="13" max="13" width="46.140625" style="1" customWidth="1"/>
    <col min="14" max="14" width="17.42578125" style="24" customWidth="1"/>
    <col min="15" max="16" width="14.42578125" style="24" customWidth="1"/>
    <col min="17" max="17" width="55.140625" style="1" customWidth="1"/>
    <col min="18" max="18" width="14.42578125" style="24" customWidth="1"/>
    <col min="19" max="19" width="39.42578125" style="1" customWidth="1"/>
    <col min="20" max="20" width="13.140625" style="24" customWidth="1"/>
    <col min="21" max="21" width="60.7109375" style="1" customWidth="1"/>
    <col min="22" max="22" width="12.28515625" style="24" customWidth="1"/>
    <col min="23" max="23" width="29.85546875" style="1" customWidth="1"/>
    <col min="24" max="24" width="21" style="1" customWidth="1"/>
    <col min="25" max="25" width="85.7109375" style="1" customWidth="1"/>
    <col min="26" max="32" width="14.140625" style="24" customWidth="1"/>
    <col min="33" max="33" width="18.7109375" style="46" customWidth="1"/>
    <col min="34" max="34" width="59.42578125" style="1" customWidth="1"/>
    <col min="35" max="41" width="14.140625" style="24" customWidth="1"/>
    <col min="42" max="42" width="18.7109375" style="46" customWidth="1"/>
    <col min="43" max="43" width="64.5703125" style="1" customWidth="1"/>
    <col min="44" max="16384" width="14.42578125" style="1"/>
  </cols>
  <sheetData>
    <row r="1" spans="1:43" ht="18.75" customHeight="1" x14ac:dyDescent="0.25">
      <c r="A1" s="626" t="s">
        <v>298</v>
      </c>
      <c r="B1" s="626"/>
      <c r="C1" s="626"/>
      <c r="D1" s="626"/>
      <c r="E1" s="626"/>
      <c r="F1" s="626"/>
      <c r="G1" s="626"/>
      <c r="H1" s="626"/>
      <c r="I1" s="626"/>
      <c r="J1" s="626"/>
      <c r="K1" s="626"/>
      <c r="L1" s="626"/>
      <c r="M1" s="626"/>
      <c r="N1" s="626"/>
      <c r="O1" s="626"/>
      <c r="P1" s="626"/>
      <c r="Q1" s="626"/>
      <c r="R1" s="626"/>
      <c r="S1" s="626"/>
      <c r="T1" s="626"/>
      <c r="U1" s="626"/>
      <c r="V1" s="626"/>
      <c r="W1" s="626"/>
      <c r="X1" s="626"/>
      <c r="Y1" s="88"/>
      <c r="Z1" s="40"/>
      <c r="AA1" s="40"/>
      <c r="AB1" s="40"/>
      <c r="AC1" s="40"/>
      <c r="AD1" s="40"/>
      <c r="AE1" s="40"/>
      <c r="AF1" s="40"/>
      <c r="AG1" s="45"/>
      <c r="AH1" s="6"/>
      <c r="AI1" s="40"/>
      <c r="AJ1" s="40"/>
      <c r="AK1" s="40"/>
      <c r="AL1" s="40"/>
      <c r="AM1" s="40"/>
      <c r="AN1" s="40"/>
      <c r="AO1" s="40"/>
      <c r="AP1" s="45"/>
      <c r="AQ1" s="6"/>
    </row>
    <row r="2" spans="1:43" ht="18.75" customHeight="1" x14ac:dyDescent="0.25">
      <c r="A2" s="626" t="s">
        <v>808</v>
      </c>
      <c r="B2" s="626"/>
      <c r="C2" s="626"/>
      <c r="D2" s="626"/>
      <c r="E2" s="626"/>
      <c r="F2" s="626"/>
      <c r="G2" s="626"/>
      <c r="H2" s="626"/>
      <c r="I2" s="626"/>
      <c r="J2" s="626"/>
      <c r="K2" s="626"/>
      <c r="L2" s="626"/>
      <c r="M2" s="626"/>
      <c r="N2" s="626"/>
      <c r="O2" s="626"/>
      <c r="P2" s="626"/>
      <c r="Q2" s="626"/>
      <c r="R2" s="626"/>
      <c r="S2" s="626"/>
      <c r="T2" s="626"/>
      <c r="U2" s="626"/>
      <c r="V2" s="626"/>
      <c r="W2" s="626"/>
      <c r="X2" s="626"/>
      <c r="Y2" s="88"/>
      <c r="Z2" s="40"/>
      <c r="AA2" s="40"/>
      <c r="AB2" s="40"/>
      <c r="AC2" s="40"/>
      <c r="AD2" s="40"/>
      <c r="AE2" s="40"/>
      <c r="AF2" s="40"/>
      <c r="AG2" s="45"/>
      <c r="AH2" s="6"/>
      <c r="AI2" s="40"/>
      <c r="AJ2" s="40"/>
      <c r="AK2" s="40"/>
      <c r="AL2" s="40"/>
      <c r="AM2" s="40"/>
      <c r="AN2" s="40"/>
      <c r="AO2" s="40"/>
      <c r="AP2" s="45"/>
      <c r="AQ2" s="6"/>
    </row>
    <row r="3" spans="1:43" ht="18" customHeight="1" x14ac:dyDescent="0.25">
      <c r="A3" s="6"/>
      <c r="B3" s="7"/>
      <c r="C3" s="7"/>
      <c r="D3" s="7"/>
      <c r="E3" s="87" t="s">
        <v>241</v>
      </c>
      <c r="F3" s="629"/>
      <c r="G3" s="629"/>
      <c r="H3" s="629"/>
      <c r="I3" s="629"/>
      <c r="J3" s="629"/>
      <c r="K3" s="629"/>
      <c r="L3" s="629"/>
      <c r="M3" s="629"/>
      <c r="N3" s="629"/>
      <c r="O3" s="629"/>
      <c r="P3" s="629"/>
      <c r="Q3" s="629"/>
      <c r="R3" s="629"/>
      <c r="S3" s="629"/>
      <c r="T3" s="629"/>
      <c r="U3" s="629"/>
      <c r="V3" s="629"/>
      <c r="W3" s="629"/>
      <c r="X3" s="629"/>
      <c r="Y3" s="629"/>
      <c r="Z3" s="629"/>
      <c r="AA3" s="629"/>
      <c r="AB3" s="629"/>
      <c r="AC3" s="629"/>
      <c r="AD3" s="629"/>
      <c r="AE3" s="629"/>
      <c r="AF3" s="629"/>
      <c r="AG3" s="629"/>
      <c r="AH3" s="629"/>
      <c r="AI3" s="629"/>
      <c r="AJ3" s="629"/>
      <c r="AK3" s="629"/>
      <c r="AL3" s="629"/>
      <c r="AM3" s="629"/>
      <c r="AN3" s="629"/>
      <c r="AO3" s="629"/>
      <c r="AP3" s="629"/>
      <c r="AQ3" s="629"/>
    </row>
    <row r="4" spans="1:43" ht="15" customHeight="1" x14ac:dyDescent="0.25">
      <c r="A4" s="627" t="s">
        <v>0</v>
      </c>
      <c r="B4" s="627" t="s">
        <v>1</v>
      </c>
      <c r="C4" s="627" t="s">
        <v>2</v>
      </c>
      <c r="D4" s="627" t="s">
        <v>3</v>
      </c>
      <c r="E4" s="627" t="s">
        <v>4</v>
      </c>
      <c r="F4" s="627" t="s">
        <v>242</v>
      </c>
      <c r="G4" s="627"/>
      <c r="H4" s="627" t="s">
        <v>360</v>
      </c>
      <c r="I4" s="627"/>
      <c r="J4" s="627"/>
      <c r="K4" s="627"/>
      <c r="L4" s="627" t="s">
        <v>243</v>
      </c>
      <c r="M4" s="627"/>
      <c r="N4" s="627" t="s">
        <v>361</v>
      </c>
      <c r="O4" s="628"/>
      <c r="P4" s="628"/>
      <c r="Q4" s="628"/>
      <c r="R4" s="627" t="s">
        <v>266</v>
      </c>
      <c r="S4" s="627"/>
      <c r="T4" s="627" t="s">
        <v>244</v>
      </c>
      <c r="U4" s="627"/>
      <c r="V4" s="627" t="s">
        <v>276</v>
      </c>
      <c r="W4" s="627"/>
      <c r="X4" s="613" t="s">
        <v>292</v>
      </c>
      <c r="Y4" s="613" t="s">
        <v>379</v>
      </c>
      <c r="Z4" s="631" t="s">
        <v>251</v>
      </c>
      <c r="AA4" s="631"/>
      <c r="AB4" s="631"/>
      <c r="AC4" s="631"/>
      <c r="AD4" s="631"/>
      <c r="AE4" s="631"/>
      <c r="AF4" s="631"/>
      <c r="AG4" s="631"/>
      <c r="AH4" s="606" t="s">
        <v>252</v>
      </c>
      <c r="AI4" s="607" t="s">
        <v>277</v>
      </c>
      <c r="AJ4" s="607"/>
      <c r="AK4" s="607"/>
      <c r="AL4" s="607"/>
      <c r="AM4" s="607"/>
      <c r="AN4" s="607"/>
      <c r="AO4" s="607"/>
      <c r="AP4" s="607"/>
      <c r="AQ4" s="630" t="s">
        <v>271</v>
      </c>
    </row>
    <row r="5" spans="1:43" ht="60" x14ac:dyDescent="0.25">
      <c r="A5" s="627"/>
      <c r="B5" s="627"/>
      <c r="C5" s="627"/>
      <c r="D5" s="627"/>
      <c r="E5" s="627"/>
      <c r="F5" s="627"/>
      <c r="G5" s="627"/>
      <c r="H5" s="25" t="s">
        <v>359</v>
      </c>
      <c r="I5" s="25" t="s">
        <v>245</v>
      </c>
      <c r="J5" s="603" t="s">
        <v>256</v>
      </c>
      <c r="K5" s="608" t="s">
        <v>249</v>
      </c>
      <c r="L5" s="627"/>
      <c r="M5" s="627"/>
      <c r="N5" s="25" t="s">
        <v>374</v>
      </c>
      <c r="O5" s="25" t="s">
        <v>246</v>
      </c>
      <c r="P5" s="603" t="s">
        <v>256</v>
      </c>
      <c r="Q5" s="608" t="s">
        <v>249</v>
      </c>
      <c r="R5" s="627"/>
      <c r="S5" s="627"/>
      <c r="T5" s="627"/>
      <c r="U5" s="627"/>
      <c r="V5" s="627"/>
      <c r="W5" s="627"/>
      <c r="X5" s="614"/>
      <c r="Y5" s="614"/>
      <c r="Z5" s="605" t="s">
        <v>242</v>
      </c>
      <c r="AA5" s="605" t="s">
        <v>360</v>
      </c>
      <c r="AB5" s="605" t="s">
        <v>243</v>
      </c>
      <c r="AC5" s="605" t="s">
        <v>361</v>
      </c>
      <c r="AD5" s="605" t="s">
        <v>250</v>
      </c>
      <c r="AE5" s="605" t="s">
        <v>244</v>
      </c>
      <c r="AF5" s="605" t="s">
        <v>276</v>
      </c>
      <c r="AG5" s="611" t="s">
        <v>296</v>
      </c>
      <c r="AH5" s="606"/>
      <c r="AI5" s="612" t="s">
        <v>242</v>
      </c>
      <c r="AJ5" s="612" t="s">
        <v>360</v>
      </c>
      <c r="AK5" s="612" t="s">
        <v>243</v>
      </c>
      <c r="AL5" s="612" t="s">
        <v>361</v>
      </c>
      <c r="AM5" s="612" t="s">
        <v>250</v>
      </c>
      <c r="AN5" s="612" t="s">
        <v>244</v>
      </c>
      <c r="AO5" s="612" t="s">
        <v>276</v>
      </c>
      <c r="AP5" s="610" t="s">
        <v>296</v>
      </c>
      <c r="AQ5" s="630"/>
    </row>
    <row r="6" spans="1:43" ht="30" x14ac:dyDescent="0.25">
      <c r="A6" s="627"/>
      <c r="B6" s="627"/>
      <c r="C6" s="627"/>
      <c r="D6" s="627"/>
      <c r="E6" s="627"/>
      <c r="F6" s="20" t="s">
        <v>248</v>
      </c>
      <c r="G6" s="12" t="s">
        <v>249</v>
      </c>
      <c r="H6" s="20" t="s">
        <v>248</v>
      </c>
      <c r="I6" s="20" t="s">
        <v>248</v>
      </c>
      <c r="J6" s="604"/>
      <c r="K6" s="609"/>
      <c r="L6" s="20" t="s">
        <v>248</v>
      </c>
      <c r="M6" s="12" t="s">
        <v>249</v>
      </c>
      <c r="N6" s="20" t="s">
        <v>366</v>
      </c>
      <c r="O6" s="20" t="s">
        <v>248</v>
      </c>
      <c r="P6" s="604"/>
      <c r="Q6" s="609"/>
      <c r="R6" s="20" t="s">
        <v>248</v>
      </c>
      <c r="S6" s="12" t="s">
        <v>249</v>
      </c>
      <c r="T6" s="20" t="s">
        <v>248</v>
      </c>
      <c r="U6" s="12" t="s">
        <v>249</v>
      </c>
      <c r="V6" s="20" t="s">
        <v>248</v>
      </c>
      <c r="W6" s="12" t="s">
        <v>249</v>
      </c>
      <c r="X6" s="615"/>
      <c r="Y6" s="615"/>
      <c r="Z6" s="605"/>
      <c r="AA6" s="605"/>
      <c r="AB6" s="605"/>
      <c r="AC6" s="605"/>
      <c r="AD6" s="605"/>
      <c r="AE6" s="605"/>
      <c r="AF6" s="605"/>
      <c r="AG6" s="611"/>
      <c r="AH6" s="606"/>
      <c r="AI6" s="612"/>
      <c r="AJ6" s="612"/>
      <c r="AK6" s="612"/>
      <c r="AL6" s="612"/>
      <c r="AM6" s="612"/>
      <c r="AN6" s="612"/>
      <c r="AO6" s="612"/>
      <c r="AP6" s="610"/>
      <c r="AQ6" s="630"/>
    </row>
    <row r="7" spans="1:43" ht="30" x14ac:dyDescent="0.25">
      <c r="A7" s="618" t="s">
        <v>5</v>
      </c>
      <c r="B7" s="616" t="s">
        <v>6</v>
      </c>
      <c r="C7" s="616" t="s">
        <v>7</v>
      </c>
      <c r="D7" s="30">
        <v>1</v>
      </c>
      <c r="E7" s="31" t="s">
        <v>299</v>
      </c>
      <c r="F7" s="21"/>
      <c r="G7" s="8"/>
      <c r="H7" s="21"/>
      <c r="I7" s="21"/>
      <c r="J7" s="75">
        <f>+I7+H7</f>
        <v>0</v>
      </c>
      <c r="K7" s="53"/>
      <c r="L7" s="21"/>
      <c r="M7" s="8"/>
      <c r="N7" s="21"/>
      <c r="O7" s="21"/>
      <c r="P7" s="75">
        <f>+O7+N7</f>
        <v>0</v>
      </c>
      <c r="Q7" s="8"/>
      <c r="R7" s="21"/>
      <c r="S7" s="8"/>
      <c r="T7" s="21"/>
      <c r="U7" s="8"/>
      <c r="V7" s="21"/>
      <c r="W7" s="8"/>
      <c r="X7" s="78">
        <f t="shared" ref="X7:X68" si="0">F7+J7+L7+P7+R7+T7+V7</f>
        <v>0</v>
      </c>
      <c r="Y7" s="90" t="str">
        <f>CONCATENATE(G7," ",K7," ",M7," ",Q7," ",S7," ",U7," ",W7)</f>
        <v xml:space="preserve">      </v>
      </c>
      <c r="Z7" s="22"/>
      <c r="AA7" s="22"/>
      <c r="AB7" s="22"/>
      <c r="AC7" s="22"/>
      <c r="AD7" s="22"/>
      <c r="AE7" s="22"/>
      <c r="AF7" s="22"/>
      <c r="AG7" s="83">
        <f>SUM(Z7:AF7)</f>
        <v>0</v>
      </c>
      <c r="AH7" s="11"/>
      <c r="AI7" s="22"/>
      <c r="AJ7" s="22"/>
      <c r="AK7" s="22"/>
      <c r="AL7" s="22"/>
      <c r="AM7" s="22"/>
      <c r="AN7" s="22"/>
      <c r="AO7" s="22"/>
      <c r="AP7" s="83">
        <f>SUM(AI7:AO7)</f>
        <v>0</v>
      </c>
      <c r="AQ7" s="11"/>
    </row>
    <row r="8" spans="1:43" ht="60" x14ac:dyDescent="0.25">
      <c r="A8" s="618"/>
      <c r="B8" s="617"/>
      <c r="C8" s="617"/>
      <c r="D8" s="30">
        <v>2</v>
      </c>
      <c r="E8" s="31" t="s">
        <v>8</v>
      </c>
      <c r="F8" s="21"/>
      <c r="G8" s="8"/>
      <c r="H8" s="21"/>
      <c r="I8" s="21"/>
      <c r="J8" s="75">
        <f t="shared" ref="J8:J21" si="1">+I8+H8</f>
        <v>0</v>
      </c>
      <c r="K8" s="8"/>
      <c r="L8" s="21"/>
      <c r="M8" s="8"/>
      <c r="N8" s="21"/>
      <c r="O8" s="21"/>
      <c r="P8" s="75">
        <f t="shared" ref="P8:P21" si="2">+O8+N8</f>
        <v>0</v>
      </c>
      <c r="Q8" s="8"/>
      <c r="R8" s="21">
        <v>163.0161621</v>
      </c>
      <c r="S8" s="8" t="s">
        <v>820</v>
      </c>
      <c r="T8" s="21"/>
      <c r="U8" s="8"/>
      <c r="V8" s="21"/>
      <c r="W8" s="8"/>
      <c r="X8" s="78">
        <f t="shared" si="0"/>
        <v>163.0161621</v>
      </c>
      <c r="Y8" s="90" t="str">
        <f t="shared" ref="Y8:Y71" si="3">CONCATENATE(G8," ",K8," ",M8," ",Q8," ",S8," ",U8," ",W8)</f>
        <v xml:space="preserve">    Ongoing Activity. Proposed for 
Rs163.02 Lakhs towards procuring Dual testing Kits @ Rs18.3 / Kit for 8,90,799 AN mothers   </v>
      </c>
      <c r="Z8" s="22"/>
      <c r="AA8" s="22"/>
      <c r="AB8" s="22"/>
      <c r="AC8" s="22"/>
      <c r="AD8" s="22"/>
      <c r="AE8" s="22"/>
      <c r="AF8" s="22"/>
      <c r="AG8" s="83">
        <f t="shared" ref="AG8:AG71" si="4">SUM(Z8:AF8)</f>
        <v>0</v>
      </c>
      <c r="AH8" s="11"/>
      <c r="AI8" s="22"/>
      <c r="AJ8" s="22"/>
      <c r="AK8" s="22"/>
      <c r="AL8" s="22"/>
      <c r="AM8" s="22"/>
      <c r="AN8" s="22"/>
      <c r="AO8" s="22"/>
      <c r="AP8" s="83">
        <f t="shared" ref="AP8:AP71" si="5">SUM(AI8:AO8)</f>
        <v>0</v>
      </c>
      <c r="AQ8" s="11"/>
    </row>
    <row r="9" spans="1:43" ht="135" x14ac:dyDescent="0.25">
      <c r="A9" s="618"/>
      <c r="B9" s="617"/>
      <c r="C9" s="617"/>
      <c r="D9" s="30">
        <v>3</v>
      </c>
      <c r="E9" s="31" t="s">
        <v>9</v>
      </c>
      <c r="F9" s="21">
        <v>2965</v>
      </c>
      <c r="G9" s="8" t="s">
        <v>809</v>
      </c>
      <c r="H9" s="21"/>
      <c r="I9" s="21"/>
      <c r="J9" s="75">
        <f t="shared" si="1"/>
        <v>0</v>
      </c>
      <c r="K9" s="8"/>
      <c r="L9" s="21"/>
      <c r="M9" s="8"/>
      <c r="N9" s="21"/>
      <c r="O9" s="21"/>
      <c r="P9" s="75">
        <f t="shared" si="2"/>
        <v>0</v>
      </c>
      <c r="Q9" s="8"/>
      <c r="R9" s="21"/>
      <c r="S9" s="8"/>
      <c r="T9" s="21">
        <v>23.74</v>
      </c>
      <c r="U9" s="8" t="s">
        <v>382</v>
      </c>
      <c r="V9" s="21"/>
      <c r="W9" s="8"/>
      <c r="X9" s="78">
        <f t="shared" si="0"/>
        <v>2988.74</v>
      </c>
      <c r="Y9" s="90" t="str">
        <f t="shared" si="3"/>
        <v xml:space="preserve">1. Ongoing activity. Revised based on NPCC Discussion. Proposed for 
Rs.2275 Lakhs for Institution delivery @ Rs.700 per mother for  3,25,000  in Rural.
2.Ongoing activity. Revised based on NPCC Discussion. Proposed for 
Rs.690 Lakhs for institution delivery @
Rs.600 per mother for  1,15,000   in Urban.     
3. Ongoing activity Proposed Rs.23.74  Lakhs for JSY Operational cost
 </v>
      </c>
      <c r="Z9" s="22"/>
      <c r="AA9" s="22"/>
      <c r="AB9" s="22"/>
      <c r="AC9" s="22"/>
      <c r="AD9" s="22"/>
      <c r="AE9" s="22"/>
      <c r="AF9" s="22"/>
      <c r="AG9" s="83">
        <f t="shared" si="4"/>
        <v>0</v>
      </c>
      <c r="AH9" s="11"/>
      <c r="AI9" s="22"/>
      <c r="AJ9" s="22"/>
      <c r="AK9" s="22"/>
      <c r="AL9" s="22"/>
      <c r="AM9" s="22"/>
      <c r="AN9" s="22"/>
      <c r="AO9" s="22"/>
      <c r="AP9" s="83">
        <f t="shared" si="5"/>
        <v>0</v>
      </c>
      <c r="AQ9" s="11"/>
    </row>
    <row r="10" spans="1:43" ht="255" x14ac:dyDescent="0.25">
      <c r="A10" s="618"/>
      <c r="B10" s="617"/>
      <c r="C10" s="617"/>
      <c r="D10" s="30">
        <v>4</v>
      </c>
      <c r="E10" s="31" t="s">
        <v>10</v>
      </c>
      <c r="F10" s="21"/>
      <c r="G10" s="8"/>
      <c r="H10" s="21"/>
      <c r="I10" s="21"/>
      <c r="J10" s="75">
        <f t="shared" si="1"/>
        <v>0</v>
      </c>
      <c r="K10" s="8"/>
      <c r="L10" s="21"/>
      <c r="M10" s="8"/>
      <c r="N10" s="21"/>
      <c r="O10" s="21">
        <v>3626.9680589103996</v>
      </c>
      <c r="P10" s="75">
        <f t="shared" si="2"/>
        <v>3626.9680589103996</v>
      </c>
      <c r="Q10" s="8" t="s">
        <v>1205</v>
      </c>
      <c r="R10" s="21"/>
      <c r="S10" s="8"/>
      <c r="T10" s="21">
        <v>1221.8575000000001</v>
      </c>
      <c r="U10" s="8" t="s">
        <v>821</v>
      </c>
      <c r="V10" s="21"/>
      <c r="W10" s="8"/>
      <c r="X10" s="78">
        <f t="shared" si="0"/>
        <v>4848.8255589103992</v>
      </c>
      <c r="Y10" s="90" t="str">
        <f t="shared" si="3"/>
        <v xml:space="preserve">   1.Ongoing activity. 
A total of Rs. 3452.97 lakhs is proposed for drugs and consumables, covering 2,68,836 normal deliveries @ Rs. 466 each (Rs. 1254.1 lakhs) and 219,907 LSCS deliveries at Rs. 1000 each (Rs. 2199.07 lakhs).
2.New Activity. Revised based on NPCC Discussion. Rs. 107.52 lakhs is proposed for the procurement of 9,77,486 Glucose Sachets @ Rs. 11/sachet  for approx. 4,88,743 Pregnant Women for two times during the ANC. 
3.Ongoing Activity
Rs. 66.48 lakhs is proposed for Inj.Iron Sucrose for 1,95,497 mothers, at Rs. 8.501 per ampoule, with 4 ampoules per mother.
4. Ongoing activity. 
Rs. 1221.86 lakhs proposed for the diet of  pregnant women @ Rs. 102 per day for 2,68,836 normal deliveries i.e. 268836*102*2 = Rs. 548.42 and @ Rs. 102 per day for 2,19,907 Caesarean Section deliveries i.e. 219907*102*3 = Rs. 672.91. Total = Rs 1221.33.  </v>
      </c>
      <c r="Z10" s="22"/>
      <c r="AA10" s="22"/>
      <c r="AB10" s="22"/>
      <c r="AC10" s="22"/>
      <c r="AD10" s="22"/>
      <c r="AE10" s="22"/>
      <c r="AF10" s="22"/>
      <c r="AG10" s="83">
        <f t="shared" si="4"/>
        <v>0</v>
      </c>
      <c r="AH10" s="11"/>
      <c r="AI10" s="22"/>
      <c r="AJ10" s="22"/>
      <c r="AK10" s="22"/>
      <c r="AL10" s="22"/>
      <c r="AM10" s="22"/>
      <c r="AN10" s="22"/>
      <c r="AO10" s="22"/>
      <c r="AP10" s="83">
        <f t="shared" si="5"/>
        <v>0</v>
      </c>
      <c r="AQ10" s="11"/>
    </row>
    <row r="11" spans="1:43" ht="75" x14ac:dyDescent="0.25">
      <c r="A11" s="618"/>
      <c r="B11" s="617"/>
      <c r="C11" s="617"/>
      <c r="D11" s="30">
        <v>5</v>
      </c>
      <c r="E11" s="31" t="s">
        <v>334</v>
      </c>
      <c r="F11" s="21"/>
      <c r="G11" s="8"/>
      <c r="H11" s="21"/>
      <c r="I11" s="21"/>
      <c r="J11" s="75">
        <f t="shared" si="1"/>
        <v>0</v>
      </c>
      <c r="K11" s="8"/>
      <c r="L11" s="21"/>
      <c r="M11" s="8"/>
      <c r="N11" s="21"/>
      <c r="O11" s="21"/>
      <c r="P11" s="75">
        <f t="shared" si="2"/>
        <v>0</v>
      </c>
      <c r="Q11" s="8"/>
      <c r="R11" s="21"/>
      <c r="S11" s="8"/>
      <c r="T11" s="21">
        <v>1000.72</v>
      </c>
      <c r="U11" s="8" t="s">
        <v>822</v>
      </c>
      <c r="V11" s="21"/>
      <c r="W11" s="8"/>
      <c r="X11" s="78">
        <f t="shared" si="0"/>
        <v>1000.72</v>
      </c>
      <c r="Y11" s="90" t="str">
        <f t="shared" si="3"/>
        <v xml:space="preserve">     Ongoing activity. 
Rs. 1000.72 lakhs proposed for the transport (To and Fro and inter-facility transfer) of 2,00,144 PW for institutional delivery at the government facilities @ Rs. 500 per PW = 200144*500 =  Rs. 1000.72 lakhs. </v>
      </c>
      <c r="Z11" s="22"/>
      <c r="AA11" s="22"/>
      <c r="AB11" s="22"/>
      <c r="AC11" s="22"/>
      <c r="AD11" s="22"/>
      <c r="AE11" s="22"/>
      <c r="AF11" s="22"/>
      <c r="AG11" s="83">
        <f t="shared" si="4"/>
        <v>0</v>
      </c>
      <c r="AH11" s="11"/>
      <c r="AI11" s="22"/>
      <c r="AJ11" s="22"/>
      <c r="AK11" s="22"/>
      <c r="AL11" s="22"/>
      <c r="AM11" s="22"/>
      <c r="AN11" s="22"/>
      <c r="AO11" s="22"/>
      <c r="AP11" s="83">
        <f t="shared" si="5"/>
        <v>0</v>
      </c>
      <c r="AQ11" s="11"/>
    </row>
    <row r="12" spans="1:43" ht="30" x14ac:dyDescent="0.25">
      <c r="A12" s="618"/>
      <c r="B12" s="617"/>
      <c r="C12" s="617"/>
      <c r="D12" s="30">
        <v>6</v>
      </c>
      <c r="E12" s="31" t="s">
        <v>11</v>
      </c>
      <c r="F12" s="21"/>
      <c r="G12" s="8"/>
      <c r="H12" s="21"/>
      <c r="I12" s="21"/>
      <c r="J12" s="75">
        <f t="shared" si="1"/>
        <v>0</v>
      </c>
      <c r="K12" s="8"/>
      <c r="L12" s="21"/>
      <c r="M12" s="8"/>
      <c r="N12" s="21"/>
      <c r="O12" s="21"/>
      <c r="P12" s="75">
        <f t="shared" si="2"/>
        <v>0</v>
      </c>
      <c r="Q12" s="8"/>
      <c r="R12" s="21"/>
      <c r="S12" s="8"/>
      <c r="T12" s="21"/>
      <c r="U12" s="8"/>
      <c r="V12" s="21"/>
      <c r="W12" s="8"/>
      <c r="X12" s="78">
        <f t="shared" si="0"/>
        <v>0</v>
      </c>
      <c r="Y12" s="90" t="str">
        <f t="shared" si="3"/>
        <v xml:space="preserve">      </v>
      </c>
      <c r="Z12" s="22"/>
      <c r="AA12" s="22"/>
      <c r="AB12" s="22"/>
      <c r="AC12" s="22"/>
      <c r="AD12" s="22"/>
      <c r="AE12" s="22"/>
      <c r="AF12" s="22"/>
      <c r="AG12" s="83">
        <f t="shared" si="4"/>
        <v>0</v>
      </c>
      <c r="AH12" s="11"/>
      <c r="AI12" s="22"/>
      <c r="AJ12" s="22"/>
      <c r="AK12" s="22"/>
      <c r="AL12" s="22"/>
      <c r="AM12" s="22"/>
      <c r="AN12" s="22"/>
      <c r="AO12" s="22"/>
      <c r="AP12" s="83">
        <f t="shared" si="5"/>
        <v>0</v>
      </c>
      <c r="AQ12" s="11"/>
    </row>
    <row r="13" spans="1:43" ht="60" x14ac:dyDescent="0.25">
      <c r="A13" s="618"/>
      <c r="B13" s="617"/>
      <c r="C13" s="617"/>
      <c r="D13" s="30">
        <v>7</v>
      </c>
      <c r="E13" s="31" t="s">
        <v>12</v>
      </c>
      <c r="F13" s="21"/>
      <c r="G13" s="8"/>
      <c r="H13" s="21"/>
      <c r="I13" s="21"/>
      <c r="J13" s="75">
        <f t="shared" si="1"/>
        <v>0</v>
      </c>
      <c r="K13" s="8"/>
      <c r="L13" s="21">
        <v>0</v>
      </c>
      <c r="M13" s="94" t="s">
        <v>1206</v>
      </c>
      <c r="N13" s="21"/>
      <c r="O13" s="21"/>
      <c r="P13" s="75">
        <f t="shared" si="2"/>
        <v>0</v>
      </c>
      <c r="Q13" s="8"/>
      <c r="R13" s="21"/>
      <c r="S13" s="8"/>
      <c r="T13" s="21"/>
      <c r="U13" s="8"/>
      <c r="V13" s="21"/>
      <c r="W13" s="8"/>
      <c r="X13" s="78">
        <f t="shared" si="0"/>
        <v>0</v>
      </c>
      <c r="Y13" s="95" t="str">
        <f t="shared" si="3"/>
        <v xml:space="preserve">  As per NPCC discussion the activity for procurement of 50 defibrillators has been shifted to RCH 13.
    </v>
      </c>
      <c r="Z13" s="22"/>
      <c r="AA13" s="22"/>
      <c r="AB13" s="22"/>
      <c r="AC13" s="22"/>
      <c r="AD13" s="22"/>
      <c r="AE13" s="22"/>
      <c r="AF13" s="22"/>
      <c r="AG13" s="83">
        <f t="shared" si="4"/>
        <v>0</v>
      </c>
      <c r="AH13" s="11"/>
      <c r="AI13" s="22"/>
      <c r="AJ13" s="22"/>
      <c r="AK13" s="22"/>
      <c r="AL13" s="22"/>
      <c r="AM13" s="22"/>
      <c r="AN13" s="22"/>
      <c r="AO13" s="22"/>
      <c r="AP13" s="83">
        <f t="shared" si="5"/>
        <v>0</v>
      </c>
      <c r="AQ13" s="11"/>
    </row>
    <row r="14" spans="1:43" ht="195" x14ac:dyDescent="0.25">
      <c r="A14" s="618"/>
      <c r="B14" s="617"/>
      <c r="C14" s="617"/>
      <c r="D14" s="30">
        <v>8</v>
      </c>
      <c r="E14" s="31" t="s">
        <v>13</v>
      </c>
      <c r="F14" s="21"/>
      <c r="G14" s="8"/>
      <c r="H14" s="21"/>
      <c r="I14" s="21"/>
      <c r="J14" s="75">
        <f t="shared" si="1"/>
        <v>0</v>
      </c>
      <c r="K14" s="8"/>
      <c r="L14" s="21"/>
      <c r="M14" s="8"/>
      <c r="N14" s="21"/>
      <c r="O14" s="21"/>
      <c r="P14" s="75">
        <f t="shared" si="2"/>
        <v>0</v>
      </c>
      <c r="Q14" s="8"/>
      <c r="R14" s="21"/>
      <c r="S14" s="8"/>
      <c r="T14" s="21">
        <v>73</v>
      </c>
      <c r="U14" s="94" t="s">
        <v>1196</v>
      </c>
      <c r="V14" s="21"/>
      <c r="W14" s="8"/>
      <c r="X14" s="78">
        <f t="shared" si="0"/>
        <v>73</v>
      </c>
      <c r="Y14" s="95" t="str">
        <f t="shared" si="3"/>
        <v xml:space="preserve">     1. New activity. 
Proposal revised based on NPCC Discussion. Proposed for establishment of the Midwifery Led Care Unit (MLCU) at GRH Madurai @ Rs.25 Lakhs in-line with the National Guidelines. Details in RCH 8. MLCU
2. New activity.  
Proposal revised based on NPCC Discussion. Establishment of the State Midwifery Training Institute (SMTI) at the College of Nursing, Madurai Medical College, Madurai, with a total cost of Rs. 48 lakhs (Rs.20 Lakhs for civil works, Rs.25 Lakhs for Mannequins &amp; equipment @ Rs.3 Lakhs for teaching &amp; learning materials). Details in RCH 8. SMTI </v>
      </c>
      <c r="Z14" s="22"/>
      <c r="AA14" s="22"/>
      <c r="AB14" s="22"/>
      <c r="AC14" s="22"/>
      <c r="AD14" s="22"/>
      <c r="AE14" s="22"/>
      <c r="AF14" s="22"/>
      <c r="AG14" s="83">
        <f t="shared" si="4"/>
        <v>0</v>
      </c>
      <c r="AH14" s="11"/>
      <c r="AI14" s="22"/>
      <c r="AJ14" s="22"/>
      <c r="AK14" s="22"/>
      <c r="AL14" s="22"/>
      <c r="AM14" s="22"/>
      <c r="AN14" s="22"/>
      <c r="AO14" s="22"/>
      <c r="AP14" s="83">
        <f t="shared" si="5"/>
        <v>0</v>
      </c>
      <c r="AQ14" s="11"/>
    </row>
    <row r="15" spans="1:43" x14ac:dyDescent="0.25">
      <c r="A15" s="618"/>
      <c r="B15" s="617"/>
      <c r="C15" s="617"/>
      <c r="D15" s="30">
        <v>9</v>
      </c>
      <c r="E15" s="32" t="s">
        <v>14</v>
      </c>
      <c r="F15" s="21"/>
      <c r="G15" s="8"/>
      <c r="H15" s="21"/>
      <c r="I15" s="21"/>
      <c r="J15" s="75">
        <f t="shared" si="1"/>
        <v>0</v>
      </c>
      <c r="K15" s="8"/>
      <c r="L15" s="21"/>
      <c r="M15" s="8"/>
      <c r="N15" s="21"/>
      <c r="O15" s="21"/>
      <c r="P15" s="75">
        <f t="shared" si="2"/>
        <v>0</v>
      </c>
      <c r="Q15" s="8"/>
      <c r="R15" s="21"/>
      <c r="S15" s="8"/>
      <c r="T15" s="21"/>
      <c r="U15" s="8"/>
      <c r="V15" s="21">
        <v>0</v>
      </c>
      <c r="W15" s="8"/>
      <c r="X15" s="78">
        <f t="shared" si="0"/>
        <v>0</v>
      </c>
      <c r="Y15" s="90" t="str">
        <f t="shared" si="3"/>
        <v xml:space="preserve">      </v>
      </c>
      <c r="Z15" s="22"/>
      <c r="AA15" s="22"/>
      <c r="AB15" s="22"/>
      <c r="AC15" s="22"/>
      <c r="AD15" s="22"/>
      <c r="AE15" s="22"/>
      <c r="AF15" s="22"/>
      <c r="AG15" s="83">
        <f t="shared" si="4"/>
        <v>0</v>
      </c>
      <c r="AH15" s="11"/>
      <c r="AI15" s="22"/>
      <c r="AJ15" s="22"/>
      <c r="AK15" s="22"/>
      <c r="AL15" s="22"/>
      <c r="AM15" s="22"/>
      <c r="AN15" s="22"/>
      <c r="AO15" s="22"/>
      <c r="AP15" s="83">
        <f t="shared" si="5"/>
        <v>0</v>
      </c>
      <c r="AQ15" s="11"/>
    </row>
    <row r="16" spans="1:43" ht="45" x14ac:dyDescent="0.25">
      <c r="A16" s="618"/>
      <c r="B16" s="617"/>
      <c r="C16" s="617"/>
      <c r="D16" s="30">
        <v>10</v>
      </c>
      <c r="E16" s="31" t="s">
        <v>15</v>
      </c>
      <c r="F16" s="21"/>
      <c r="G16" s="8"/>
      <c r="H16" s="21"/>
      <c r="I16" s="21"/>
      <c r="J16" s="75">
        <f t="shared" si="1"/>
        <v>0</v>
      </c>
      <c r="K16" s="8"/>
      <c r="L16" s="21"/>
      <c r="M16" s="8"/>
      <c r="N16" s="21"/>
      <c r="O16" s="21">
        <v>21</v>
      </c>
      <c r="P16" s="75">
        <f t="shared" si="2"/>
        <v>21</v>
      </c>
      <c r="Q16" s="8" t="s">
        <v>383</v>
      </c>
      <c r="R16" s="21"/>
      <c r="S16" s="8"/>
      <c r="T16" s="21"/>
      <c r="U16" s="8"/>
      <c r="V16" s="21"/>
      <c r="W16" s="8"/>
      <c r="X16" s="78">
        <f t="shared" si="0"/>
        <v>21</v>
      </c>
      <c r="Y16" s="90" t="str">
        <f t="shared" si="3"/>
        <v xml:space="preserve">   Ongoing activity:
Rs. 21 lakhs is proposed for the procurement of 30,000 units of MMA drug at Rs. 70 per kit, as per TNMSC rates.   </v>
      </c>
      <c r="Z16" s="22"/>
      <c r="AA16" s="22"/>
      <c r="AB16" s="22"/>
      <c r="AC16" s="22"/>
      <c r="AD16" s="22"/>
      <c r="AE16" s="22"/>
      <c r="AF16" s="22"/>
      <c r="AG16" s="83">
        <f t="shared" si="4"/>
        <v>0</v>
      </c>
      <c r="AH16" s="11"/>
      <c r="AI16" s="22"/>
      <c r="AJ16" s="22"/>
      <c r="AK16" s="22"/>
      <c r="AL16" s="22"/>
      <c r="AM16" s="22"/>
      <c r="AN16" s="22"/>
      <c r="AO16" s="22"/>
      <c r="AP16" s="83">
        <f t="shared" si="5"/>
        <v>0</v>
      </c>
      <c r="AQ16" s="11"/>
    </row>
    <row r="17" spans="1:43" ht="375" x14ac:dyDescent="0.25">
      <c r="A17" s="618"/>
      <c r="B17" s="617"/>
      <c r="C17" s="617"/>
      <c r="D17" s="30">
        <v>11</v>
      </c>
      <c r="E17" s="31" t="s">
        <v>333</v>
      </c>
      <c r="F17" s="21"/>
      <c r="G17" s="8"/>
      <c r="H17" s="21">
        <v>600</v>
      </c>
      <c r="I17" s="21">
        <v>3200.04</v>
      </c>
      <c r="J17" s="75">
        <f t="shared" si="1"/>
        <v>3800.04</v>
      </c>
      <c r="K17" s="8" t="s">
        <v>1178</v>
      </c>
      <c r="L17" s="21"/>
      <c r="M17" s="94"/>
      <c r="N17" s="21"/>
      <c r="O17" s="21"/>
      <c r="P17" s="75">
        <f t="shared" si="2"/>
        <v>0</v>
      </c>
      <c r="Q17" s="8"/>
      <c r="R17" s="21"/>
      <c r="S17" s="8"/>
      <c r="T17" s="21"/>
      <c r="U17" s="8"/>
      <c r="V17" s="21"/>
      <c r="W17" s="8"/>
      <c r="X17" s="78">
        <f t="shared" si="0"/>
        <v>3800.04</v>
      </c>
      <c r="Y17" s="90" t="str">
        <f t="shared" si="3"/>
        <v xml:space="preserve"> 1. Ongoing activity. Construction of the MCH wing at Villupuram CEmONC Centre is proposed at a total cost of Rs. 1200 lakhs, with Rs. 600 lakhs approved in SPIP 2025-26 and the remaining Rs. 600 lakhs proposed for 2026-27.
New Activity.
2. Total number of works: 9 
Total amount proposed for 2026–27: Rs.3,200 lakhs.
Total cost of works: Rs.9,200 lakhs 
 Balance will be proposed in 2027-28
GH Dharmapuri, GH Dindugal, GH Kanniyakumari, GH Nagapattinam, GH Tiruppur, and Madurakatam GH @ Rs.1,200.00 lakhs each, with Rs.400.00 lakhs proposed for 2026–27 (33%).,
DHQH Kovilpatti and GH Pollachi @ Rs.600.00 lakhs each, with Rs.240.00 lakhs proposed for 2026–27 (40%).,
GH Thiruvallur: Rs.800.00 lakhs, with Rs.320.00 lakhs proposed for 2026–27 (40%).  Details enclosed in RCH 11 MCH wing
     </v>
      </c>
      <c r="Z17" s="22"/>
      <c r="AA17" s="22"/>
      <c r="AB17" s="22"/>
      <c r="AC17" s="22"/>
      <c r="AD17" s="22"/>
      <c r="AE17" s="22"/>
      <c r="AF17" s="22"/>
      <c r="AG17" s="83">
        <f t="shared" si="4"/>
        <v>0</v>
      </c>
      <c r="AH17" s="11"/>
      <c r="AI17" s="22"/>
      <c r="AJ17" s="22"/>
      <c r="AK17" s="22"/>
      <c r="AL17" s="22"/>
      <c r="AM17" s="22"/>
      <c r="AN17" s="22"/>
      <c r="AO17" s="22"/>
      <c r="AP17" s="83">
        <f t="shared" si="5"/>
        <v>0</v>
      </c>
      <c r="AQ17" s="11"/>
    </row>
    <row r="18" spans="1:43" ht="60" x14ac:dyDescent="0.25">
      <c r="A18" s="618"/>
      <c r="B18" s="617"/>
      <c r="C18" s="617"/>
      <c r="D18" s="30">
        <v>12</v>
      </c>
      <c r="E18" s="31" t="s">
        <v>16</v>
      </c>
      <c r="F18" s="21"/>
      <c r="G18" s="8"/>
      <c r="H18" s="21"/>
      <c r="I18" s="21"/>
      <c r="J18" s="75">
        <f t="shared" si="1"/>
        <v>0</v>
      </c>
      <c r="K18" s="8"/>
      <c r="L18" s="21">
        <v>178.66379999999998</v>
      </c>
      <c r="M18" s="94" t="s">
        <v>384</v>
      </c>
      <c r="N18" s="21"/>
      <c r="O18" s="21"/>
      <c r="P18" s="75">
        <f t="shared" si="2"/>
        <v>0</v>
      </c>
      <c r="Q18" s="8"/>
      <c r="R18" s="21"/>
      <c r="S18" s="8"/>
      <c r="T18" s="21"/>
      <c r="U18" s="8"/>
      <c r="V18" s="21"/>
      <c r="W18" s="8"/>
      <c r="X18" s="78">
        <f t="shared" si="0"/>
        <v>178.66379999999998</v>
      </c>
      <c r="Y18" s="90" t="str">
        <f t="shared" si="3"/>
        <v xml:space="preserve">  New activity.  Procurement of 206 LDR cots—20 for CHCs and 186 for CEmONC centres—at Rs. 87,000 per cot, totaling Rs. 178.66 lakhs. Details are enclosed in RCH 12 LDR Cot.    </v>
      </c>
      <c r="Z18" s="22"/>
      <c r="AA18" s="22"/>
      <c r="AB18" s="22"/>
      <c r="AC18" s="22"/>
      <c r="AD18" s="22"/>
      <c r="AE18" s="22"/>
      <c r="AF18" s="22"/>
      <c r="AG18" s="83">
        <f t="shared" si="4"/>
        <v>0</v>
      </c>
      <c r="AH18" s="11"/>
      <c r="AI18" s="22"/>
      <c r="AJ18" s="22"/>
      <c r="AK18" s="22"/>
      <c r="AL18" s="22"/>
      <c r="AM18" s="22"/>
      <c r="AN18" s="22"/>
      <c r="AO18" s="22"/>
      <c r="AP18" s="83">
        <f t="shared" si="5"/>
        <v>0</v>
      </c>
      <c r="AQ18" s="11"/>
    </row>
    <row r="19" spans="1:43" ht="405" x14ac:dyDescent="0.25">
      <c r="A19" s="618"/>
      <c r="B19" s="617"/>
      <c r="C19" s="617"/>
      <c r="D19" s="30">
        <v>13</v>
      </c>
      <c r="E19" s="32" t="s">
        <v>17</v>
      </c>
      <c r="F19" s="21"/>
      <c r="G19" s="8"/>
      <c r="H19" s="21"/>
      <c r="I19" s="21"/>
      <c r="J19" s="75">
        <f t="shared" si="1"/>
        <v>0</v>
      </c>
      <c r="K19" s="8"/>
      <c r="L19" s="21">
        <v>461.88</v>
      </c>
      <c r="M19" s="94" t="s">
        <v>811</v>
      </c>
      <c r="N19" s="21"/>
      <c r="O19" s="21"/>
      <c r="P19" s="75">
        <f t="shared" si="2"/>
        <v>0</v>
      </c>
      <c r="Q19" s="8"/>
      <c r="R19" s="21"/>
      <c r="S19" s="8"/>
      <c r="T19" s="21"/>
      <c r="U19" s="8"/>
      <c r="V19" s="21"/>
      <c r="W19" s="8"/>
      <c r="X19" s="78">
        <f t="shared" si="0"/>
        <v>461.88</v>
      </c>
      <c r="Y19" s="95" t="str">
        <f t="shared" si="3"/>
        <v xml:space="preserve">  1. New activity.  Procurement of 259 Volume Infusion Pumps for HDUs of CEmONC and labour rooms at Rs. 15,500 per unit, totaling Rs. 40.15 lakhs. Details are enclosed in RCH 13 Volume Infusion Pump
2. New activity.  Procurement of 259 Syringe Infusion Pumps for HDUs of CEmONC and labour rooms at Rs. 16,500 per unit, totaling Rs. 42.74 lakhs. Details are enclosed in RCH 13 Syringe Infusion Pump
3. New activity.  
Activity has been shifted from RCH.7 as per NPCC Discussion. 
Proposed for procurement of 50 defibrillators for Obstetric ICUs at 37 District Hospitals and 13 MCHs @ Rs. 2.48 lakhs per unit. Details are enclosed in RCH 13 Suman.
4. New activity. 
In line with NPCC Discussions, activity shifted from RCH 11 and proposal for procurement of ROTEM has been modified to TEG. 
Procurement of TEG for 15 CEmONC centres is proposed at Rs. 17 lakhs per centre, totaling Rs.255 lakhs. Details are enclosed in RCH 13 TEG.    </v>
      </c>
      <c r="Z19" s="22"/>
      <c r="AA19" s="22"/>
      <c r="AB19" s="22"/>
      <c r="AC19" s="22"/>
      <c r="AD19" s="22"/>
      <c r="AE19" s="22"/>
      <c r="AF19" s="22"/>
      <c r="AG19" s="83">
        <f t="shared" si="4"/>
        <v>0</v>
      </c>
      <c r="AH19" s="11"/>
      <c r="AI19" s="22"/>
      <c r="AJ19" s="22"/>
      <c r="AK19" s="22"/>
      <c r="AL19" s="22"/>
      <c r="AM19" s="22"/>
      <c r="AN19" s="22"/>
      <c r="AO19" s="22"/>
      <c r="AP19" s="83">
        <f t="shared" si="5"/>
        <v>0</v>
      </c>
      <c r="AQ19" s="11"/>
    </row>
    <row r="20" spans="1:43" ht="30" x14ac:dyDescent="0.25">
      <c r="A20" s="618"/>
      <c r="B20" s="617"/>
      <c r="C20" s="617"/>
      <c r="D20" s="30">
        <v>14</v>
      </c>
      <c r="E20" s="31" t="s">
        <v>18</v>
      </c>
      <c r="F20" s="21"/>
      <c r="G20" s="8"/>
      <c r="H20" s="21"/>
      <c r="I20" s="21"/>
      <c r="J20" s="75">
        <f t="shared" si="1"/>
        <v>0</v>
      </c>
      <c r="K20" s="8"/>
      <c r="L20" s="21"/>
      <c r="M20" s="8"/>
      <c r="N20" s="21"/>
      <c r="O20" s="21"/>
      <c r="P20" s="75">
        <f t="shared" si="2"/>
        <v>0</v>
      </c>
      <c r="Q20" s="8"/>
      <c r="R20" s="21"/>
      <c r="S20" s="8"/>
      <c r="T20" s="21"/>
      <c r="U20" s="8"/>
      <c r="V20" s="21"/>
      <c r="W20" s="8"/>
      <c r="X20" s="78">
        <f t="shared" si="0"/>
        <v>0</v>
      </c>
      <c r="Y20" s="90" t="str">
        <f t="shared" si="3"/>
        <v xml:space="preserve">      </v>
      </c>
      <c r="Z20" s="22"/>
      <c r="AA20" s="22"/>
      <c r="AB20" s="22"/>
      <c r="AC20" s="22"/>
      <c r="AD20" s="22"/>
      <c r="AE20" s="22"/>
      <c r="AF20" s="22"/>
      <c r="AG20" s="83">
        <f t="shared" si="4"/>
        <v>0</v>
      </c>
      <c r="AH20" s="11"/>
      <c r="AI20" s="22"/>
      <c r="AJ20" s="22"/>
      <c r="AK20" s="22"/>
      <c r="AL20" s="22"/>
      <c r="AM20" s="22"/>
      <c r="AN20" s="22"/>
      <c r="AO20" s="22"/>
      <c r="AP20" s="83">
        <f t="shared" si="5"/>
        <v>0</v>
      </c>
      <c r="AQ20" s="11"/>
    </row>
    <row r="21" spans="1:43" ht="405" x14ac:dyDescent="0.25">
      <c r="A21" s="618"/>
      <c r="B21" s="617"/>
      <c r="C21" s="617"/>
      <c r="D21" s="29">
        <v>15</v>
      </c>
      <c r="E21" s="31" t="s">
        <v>19</v>
      </c>
      <c r="F21" s="56">
        <v>553.99999980000007</v>
      </c>
      <c r="G21" s="8" t="s">
        <v>810</v>
      </c>
      <c r="H21" s="56"/>
      <c r="I21" s="56"/>
      <c r="J21" s="75">
        <f t="shared" si="1"/>
        <v>0</v>
      </c>
      <c r="K21" s="8"/>
      <c r="L21" s="56"/>
      <c r="M21" s="8"/>
      <c r="N21" s="56"/>
      <c r="O21" s="56"/>
      <c r="P21" s="75">
        <f t="shared" si="2"/>
        <v>0</v>
      </c>
      <c r="Q21" s="8"/>
      <c r="R21" s="56">
        <v>88.999999920000008</v>
      </c>
      <c r="S21" s="94" t="s">
        <v>823</v>
      </c>
      <c r="T21" s="56">
        <v>35.229999599999999</v>
      </c>
      <c r="U21" s="8" t="s">
        <v>1207</v>
      </c>
      <c r="V21" s="56">
        <v>0</v>
      </c>
      <c r="W21" s="8" t="s">
        <v>824</v>
      </c>
      <c r="X21" s="78">
        <f t="shared" si="0"/>
        <v>678.22999932000016</v>
      </c>
      <c r="Y21" s="90" t="str">
        <f>CONCATENATE(G21," ",K21," ",M21," ",Q21," ",S21," ",U21," ",W21)</f>
        <v xml:space="preserve">1. Ongoing activity.  
Revised post NPCC Discussion.
Rs. 554 Lakhs for incentives of following number of facilities : 
- Rs. 432.0 lakhs for 36 MCH (LR &amp; MOT) @ 6 lakhs/  department (36*6*2)
- Rs 18.0 Lakhs for 3 DH (LR&amp; MOT) @ 3 lakhs/ department (3*3*2) for Surveillance II
- Rs. 80.0 Lakhs for 20 SDH (LR &amp; MOT) @ 2 lakhs/department  (20*2*2 for Surveillance I &amp; II
- Rs. 24.0 Lakhs for 6 CHC (LR &amp; MOT) @ 2 lakhs/department (6*2*2) for Surveillance I &amp; II     2. New activity.  
Revised post NPCC Discussion.
Rs. 89.00 lakhs proposed for procurement of Chemical &amp; Biological Indicators for 156 (35 DH, 62 CHC, 59 SDH) high delivery CEmONC and BEmONC centres across the State. 
 3. On-going activity. 
Revised as per NPCC Discussion. 
Rs.35.23 Lakhs proposed for approval for LAQSHYA / NQAS Assessment of the following facilities : 
- Rs. 3.90 lakhs for State assessment (recertification) of 26 MCH @ of 15,000/facility
- Rs. 23.66 lakhs for National assessment (recertification)  of 26 MCH @ of 91,000/facility_x000B_- Rs. 1.5 lakhs for the surveillance assessment  of 2 MCH, 6 SDH, and 2 CHCs @15,000/facility
- Rs. 4.05 lakhs for the surveillance assessment II of 6 MCH, 3 DH, 14 SDH, 4 CHC @ of 15,000/facility 
- Rs. 0.30 lakhs for the state assessment of 2 MCH @ of 15,000/facility
- Rs. 1.82 lakhs for the national assessment of 2 MCH @ of 91,000/facility
Rs 64.02 Lakhs proposed for assessments of DH, SDH, CHC for planned facilities has been dropped as LaQshya is integrated with NQAS. 4. Ongoing activity.  Dropped post NPCC Discussion as Rs. 9.55 lakhs for mentoring by SQAU and DQAU as LaQshya and MusQan got integrated in NQAS.  </v>
      </c>
      <c r="Z21" s="47"/>
      <c r="AA21" s="47"/>
      <c r="AB21" s="47"/>
      <c r="AC21" s="47"/>
      <c r="AD21" s="47"/>
      <c r="AE21" s="47"/>
      <c r="AF21" s="47"/>
      <c r="AG21" s="84"/>
      <c r="AH21" s="11"/>
      <c r="AI21" s="47"/>
      <c r="AJ21" s="47"/>
      <c r="AK21" s="47"/>
      <c r="AL21" s="47"/>
      <c r="AM21" s="47"/>
      <c r="AN21" s="47"/>
      <c r="AO21" s="47"/>
      <c r="AP21" s="84"/>
      <c r="AQ21" s="11"/>
    </row>
    <row r="22" spans="1:43" ht="30" x14ac:dyDescent="0.25">
      <c r="A22" s="618"/>
      <c r="B22" s="617"/>
      <c r="C22" s="617"/>
      <c r="D22" s="30">
        <v>16</v>
      </c>
      <c r="E22" s="31" t="s">
        <v>20</v>
      </c>
      <c r="F22" s="48"/>
      <c r="G22" s="49"/>
      <c r="H22" s="48"/>
      <c r="I22" s="48"/>
      <c r="J22" s="76"/>
      <c r="K22" s="49"/>
      <c r="L22" s="48"/>
      <c r="M22" s="49"/>
      <c r="N22" s="48"/>
      <c r="O22" s="48"/>
      <c r="P22" s="76"/>
      <c r="Q22" s="49"/>
      <c r="R22" s="48"/>
      <c r="S22" s="49"/>
      <c r="T22" s="48"/>
      <c r="U22" s="49"/>
      <c r="V22" s="48"/>
      <c r="W22" s="49"/>
      <c r="X22" s="80"/>
      <c r="Y22" s="91" t="str">
        <f t="shared" si="3"/>
        <v xml:space="preserve">      </v>
      </c>
      <c r="Z22" s="50"/>
      <c r="AA22" s="50"/>
      <c r="AB22" s="50"/>
      <c r="AC22" s="50"/>
      <c r="AD22" s="50"/>
      <c r="AE22" s="50"/>
      <c r="AF22" s="50"/>
      <c r="AG22" s="85"/>
      <c r="AH22" s="51"/>
      <c r="AI22" s="50"/>
      <c r="AJ22" s="50"/>
      <c r="AK22" s="50"/>
      <c r="AL22" s="50"/>
      <c r="AM22" s="50"/>
      <c r="AN22" s="50"/>
      <c r="AO22" s="50"/>
      <c r="AP22" s="85"/>
      <c r="AQ22" s="51"/>
    </row>
    <row r="23" spans="1:43" x14ac:dyDescent="0.25">
      <c r="A23" s="618"/>
      <c r="B23" s="617"/>
      <c r="C23" s="617"/>
      <c r="D23" s="30">
        <v>17</v>
      </c>
      <c r="E23" s="31" t="s">
        <v>21</v>
      </c>
      <c r="F23" s="21"/>
      <c r="G23" s="8"/>
      <c r="H23" s="21"/>
      <c r="I23" s="21"/>
      <c r="J23" s="75">
        <f>+I23+H23</f>
        <v>0</v>
      </c>
      <c r="K23" s="8"/>
      <c r="L23" s="21"/>
      <c r="M23" s="8"/>
      <c r="N23" s="21"/>
      <c r="O23" s="21"/>
      <c r="P23" s="75">
        <f>+O23+N23</f>
        <v>0</v>
      </c>
      <c r="Q23" s="8"/>
      <c r="R23" s="21"/>
      <c r="S23" s="8"/>
      <c r="T23" s="21"/>
      <c r="U23" s="8"/>
      <c r="V23" s="21"/>
      <c r="W23" s="8"/>
      <c r="X23" s="78">
        <f t="shared" si="0"/>
        <v>0</v>
      </c>
      <c r="Y23" s="90" t="str">
        <f t="shared" si="3"/>
        <v xml:space="preserve">      </v>
      </c>
      <c r="Z23" s="22"/>
      <c r="AA23" s="22"/>
      <c r="AB23" s="22"/>
      <c r="AC23" s="22"/>
      <c r="AD23" s="22"/>
      <c r="AE23" s="22"/>
      <c r="AF23" s="22"/>
      <c r="AG23" s="83">
        <f t="shared" si="4"/>
        <v>0</v>
      </c>
      <c r="AH23" s="11"/>
      <c r="AI23" s="22"/>
      <c r="AJ23" s="22"/>
      <c r="AK23" s="22"/>
      <c r="AL23" s="22"/>
      <c r="AM23" s="22"/>
      <c r="AN23" s="22"/>
      <c r="AO23" s="22"/>
      <c r="AP23" s="83">
        <f t="shared" si="5"/>
        <v>0</v>
      </c>
      <c r="AQ23" s="11"/>
    </row>
    <row r="24" spans="1:43" ht="30" x14ac:dyDescent="0.25">
      <c r="A24" s="618"/>
      <c r="B24" s="617"/>
      <c r="C24" s="617"/>
      <c r="D24" s="30">
        <v>18</v>
      </c>
      <c r="E24" s="31" t="s">
        <v>22</v>
      </c>
      <c r="F24" s="48"/>
      <c r="G24" s="49"/>
      <c r="H24" s="48"/>
      <c r="I24" s="48"/>
      <c r="J24" s="76"/>
      <c r="K24" s="49"/>
      <c r="L24" s="48"/>
      <c r="M24" s="49"/>
      <c r="N24" s="48"/>
      <c r="O24" s="48"/>
      <c r="P24" s="76"/>
      <c r="Q24" s="49"/>
      <c r="R24" s="48"/>
      <c r="S24" s="49"/>
      <c r="T24" s="48"/>
      <c r="U24" s="49"/>
      <c r="V24" s="48"/>
      <c r="W24" s="49"/>
      <c r="X24" s="80"/>
      <c r="Y24" s="91" t="str">
        <f t="shared" si="3"/>
        <v xml:space="preserve">      </v>
      </c>
      <c r="Z24" s="50"/>
      <c r="AA24" s="50"/>
      <c r="AB24" s="50"/>
      <c r="AC24" s="50"/>
      <c r="AD24" s="50"/>
      <c r="AE24" s="50"/>
      <c r="AF24" s="50"/>
      <c r="AG24" s="85"/>
      <c r="AH24" s="51"/>
      <c r="AI24" s="50"/>
      <c r="AJ24" s="50"/>
      <c r="AK24" s="50"/>
      <c r="AL24" s="50"/>
      <c r="AM24" s="50"/>
      <c r="AN24" s="50"/>
      <c r="AO24" s="50"/>
      <c r="AP24" s="85"/>
      <c r="AQ24" s="51"/>
    </row>
    <row r="25" spans="1:43" x14ac:dyDescent="0.25">
      <c r="A25" s="618"/>
      <c r="B25" s="616" t="s">
        <v>23</v>
      </c>
      <c r="C25" s="619" t="s">
        <v>24</v>
      </c>
      <c r="D25" s="30">
        <v>19</v>
      </c>
      <c r="E25" s="34" t="s">
        <v>24</v>
      </c>
      <c r="F25" s="21"/>
      <c r="G25" s="8"/>
      <c r="H25" s="21"/>
      <c r="I25" s="21"/>
      <c r="J25" s="75">
        <f t="shared" ref="J25:J36" si="6">+I25+H25</f>
        <v>0</v>
      </c>
      <c r="K25" s="8"/>
      <c r="L25" s="21"/>
      <c r="M25" s="8"/>
      <c r="N25" s="21"/>
      <c r="O25" s="21"/>
      <c r="P25" s="75">
        <f t="shared" ref="P25:P36" si="7">+O25+N25</f>
        <v>0</v>
      </c>
      <c r="Q25" s="8"/>
      <c r="R25" s="21"/>
      <c r="S25" s="8"/>
      <c r="T25" s="21"/>
      <c r="U25" s="8"/>
      <c r="V25" s="21"/>
      <c r="W25" s="8"/>
      <c r="X25" s="78">
        <f t="shared" si="0"/>
        <v>0</v>
      </c>
      <c r="Y25" s="90" t="str">
        <f t="shared" si="3"/>
        <v xml:space="preserve">      </v>
      </c>
      <c r="Z25" s="22"/>
      <c r="AA25" s="22"/>
      <c r="AB25" s="22"/>
      <c r="AC25" s="22"/>
      <c r="AD25" s="22"/>
      <c r="AE25" s="22"/>
      <c r="AF25" s="22"/>
      <c r="AG25" s="83">
        <f t="shared" si="4"/>
        <v>0</v>
      </c>
      <c r="AH25" s="11"/>
      <c r="AI25" s="22"/>
      <c r="AJ25" s="22"/>
      <c r="AK25" s="22"/>
      <c r="AL25" s="22"/>
      <c r="AM25" s="22"/>
      <c r="AN25" s="22"/>
      <c r="AO25" s="22"/>
      <c r="AP25" s="83">
        <f t="shared" si="5"/>
        <v>0</v>
      </c>
      <c r="AQ25" s="11"/>
    </row>
    <row r="26" spans="1:43" ht="60" x14ac:dyDescent="0.25">
      <c r="A26" s="618"/>
      <c r="B26" s="617"/>
      <c r="C26" s="619"/>
      <c r="D26" s="29">
        <v>20</v>
      </c>
      <c r="E26" s="31" t="s">
        <v>25</v>
      </c>
      <c r="F26" s="21"/>
      <c r="G26" s="8"/>
      <c r="H26" s="21"/>
      <c r="I26" s="21"/>
      <c r="J26" s="75">
        <f t="shared" si="6"/>
        <v>0</v>
      </c>
      <c r="K26" s="8"/>
      <c r="L26" s="21"/>
      <c r="M26" s="8"/>
      <c r="N26" s="21"/>
      <c r="O26" s="21"/>
      <c r="P26" s="75">
        <f t="shared" si="7"/>
        <v>0</v>
      </c>
      <c r="Q26" s="8"/>
      <c r="R26" s="21"/>
      <c r="S26" s="8"/>
      <c r="T26" s="21"/>
      <c r="U26" s="8"/>
      <c r="V26" s="21"/>
      <c r="W26" s="8"/>
      <c r="X26" s="78">
        <f t="shared" si="0"/>
        <v>0</v>
      </c>
      <c r="Y26" s="90" t="str">
        <f t="shared" si="3"/>
        <v xml:space="preserve">      </v>
      </c>
      <c r="Z26" s="22"/>
      <c r="AA26" s="22"/>
      <c r="AB26" s="22"/>
      <c r="AC26" s="22"/>
      <c r="AD26" s="22"/>
      <c r="AE26" s="22"/>
      <c r="AF26" s="22"/>
      <c r="AG26" s="83">
        <f t="shared" si="4"/>
        <v>0</v>
      </c>
      <c r="AH26" s="11"/>
      <c r="AI26" s="22"/>
      <c r="AJ26" s="22"/>
      <c r="AK26" s="22"/>
      <c r="AL26" s="22"/>
      <c r="AM26" s="22"/>
      <c r="AN26" s="22"/>
      <c r="AO26" s="22"/>
      <c r="AP26" s="83">
        <f t="shared" si="5"/>
        <v>0</v>
      </c>
      <c r="AQ26" s="11"/>
    </row>
    <row r="27" spans="1:43" ht="345" x14ac:dyDescent="0.25">
      <c r="A27" s="618"/>
      <c r="B27" s="616" t="s">
        <v>26</v>
      </c>
      <c r="C27" s="616" t="s">
        <v>27</v>
      </c>
      <c r="D27" s="29">
        <v>21</v>
      </c>
      <c r="E27" s="31" t="s">
        <v>28</v>
      </c>
      <c r="F27" s="21"/>
      <c r="G27" s="8"/>
      <c r="H27" s="21"/>
      <c r="I27" s="21"/>
      <c r="J27" s="75">
        <f t="shared" si="6"/>
        <v>0</v>
      </c>
      <c r="K27" s="8"/>
      <c r="L27" s="21">
        <v>40.400000000000006</v>
      </c>
      <c r="M27" s="8" t="s">
        <v>812</v>
      </c>
      <c r="N27" s="21"/>
      <c r="O27" s="21">
        <v>0</v>
      </c>
      <c r="P27" s="75">
        <f t="shared" si="7"/>
        <v>0</v>
      </c>
      <c r="Q27" s="8" t="s">
        <v>825</v>
      </c>
      <c r="R27" s="21"/>
      <c r="S27" s="8"/>
      <c r="T27" s="21">
        <v>3947.6016</v>
      </c>
      <c r="U27" s="8" t="s">
        <v>1197</v>
      </c>
      <c r="V27" s="21"/>
      <c r="W27" s="8"/>
      <c r="X27" s="78">
        <f t="shared" si="0"/>
        <v>3988.0016000000001</v>
      </c>
      <c r="Y27" s="90" t="str">
        <f t="shared" si="3"/>
        <v xml:space="preserve">  1. Ongoing activity. Proposed for RBSK Tool kit
Rs 5000/RBSK team for 808 Team at a total cost of Rs.40.40 Lakhs 
 2. Ongoing Activity. The activity has been shifted to Sl. No.180. Free Drugs Service Initiative as per NPCC Discussion.
Rs. 322 Lakhs for RBSK Drugs @ Rs. 0.4 Lakhs per unit for 808 units
  3. Ongoing Activity.
In-line with NPCC Discussions, the proposal for the GPS Tracking has been included in the Mobility Support component of RBSK. 
4. Ongoing Activity
Total funds proposed: Rs.3927.85 Lakhs  
a. Mobility charges for 808 MHT vehicle (Rural – 770 ; Urban – 23 ; GCC – 15) @ Rs.40000/month for 12 months, totalling to Rs.3878.40 Lakhs
b. GPS tracking  @ Rs.6120/ Vehicle for 808 Vehicle, totalling to Rs.49.45 Lakhs 
In-line with NPCC Discussions, the proposal for the GPS Tracking has been included in the Mobility Support component of RBSK.  
 5. Ongoing Activity. In-line with NPCC Discussions, the proposal has been revised to 823 MOs in 808 Mobile Health Teams. Proposed for Rs. 19.75 lakh For CUG connection  for 808 MHTs (823 MOs) @ Rs. 2400/ Year. 
The proposal for CUG Connection for 40 DEICs has been shifted to RCH 22. 
 </v>
      </c>
      <c r="Z27" s="22"/>
      <c r="AA27" s="22"/>
      <c r="AB27" s="22"/>
      <c r="AC27" s="22"/>
      <c r="AD27" s="22"/>
      <c r="AE27" s="22"/>
      <c r="AF27" s="22"/>
      <c r="AG27" s="83">
        <f t="shared" si="4"/>
        <v>0</v>
      </c>
      <c r="AH27" s="11"/>
      <c r="AI27" s="22"/>
      <c r="AJ27" s="22"/>
      <c r="AK27" s="22"/>
      <c r="AL27" s="22"/>
      <c r="AM27" s="22"/>
      <c r="AN27" s="22"/>
      <c r="AO27" s="22"/>
      <c r="AP27" s="83">
        <f t="shared" si="5"/>
        <v>0</v>
      </c>
      <c r="AQ27" s="11"/>
    </row>
    <row r="28" spans="1:43" ht="375" x14ac:dyDescent="0.25">
      <c r="A28" s="618"/>
      <c r="B28" s="616"/>
      <c r="C28" s="616"/>
      <c r="D28" s="29">
        <v>22</v>
      </c>
      <c r="E28" s="31" t="s">
        <v>29</v>
      </c>
      <c r="F28" s="21"/>
      <c r="G28" s="8"/>
      <c r="H28" s="21"/>
      <c r="I28" s="21">
        <v>115</v>
      </c>
      <c r="J28" s="75">
        <f t="shared" si="6"/>
        <v>115</v>
      </c>
      <c r="K28" s="94" t="s">
        <v>813</v>
      </c>
      <c r="L28" s="21">
        <v>53.39</v>
      </c>
      <c r="M28" s="94" t="s">
        <v>1208</v>
      </c>
      <c r="N28" s="21"/>
      <c r="O28" s="21">
        <v>1493.3569952904097</v>
      </c>
      <c r="P28" s="75">
        <f t="shared" si="7"/>
        <v>1493.3569952904097</v>
      </c>
      <c r="Q28" s="8" t="s">
        <v>1209</v>
      </c>
      <c r="R28" s="21"/>
      <c r="S28" s="8"/>
      <c r="T28" s="21">
        <v>148.96</v>
      </c>
      <c r="U28" s="8" t="s">
        <v>1210</v>
      </c>
      <c r="V28" s="21"/>
      <c r="W28" s="8"/>
      <c r="X28" s="78">
        <f t="shared" si="0"/>
        <v>1810.7069952904098</v>
      </c>
      <c r="Y28" s="90" t="str">
        <f t="shared" si="3"/>
        <v xml:space="preserve"> 1. New activity.  Construction of  new DEIC building at KGH,Chennai.  Total cost is Rs.200 lakhs.  50% of the cost Rs.100 lakhs proposed this year and balance will be proposed in 2027-28.  Details enclosed in RCH 22 DEIC
2. New activity.  Revised as per NPCC Discussion.
The proposal for the establishment of Sensory Integration park in DEICs at KMC-Chennai , The Nilgiris , Ramnad , Thoothukudi and  Pentland-Vellore is restricted to Rs.3 lakhs per unit.  Total cost is Rs.15 lakhs.  Details enclosed in RCH 22 Sensory Integration Park 
3. New activity.  Procurement of equipment to DEIC at Mayiladuthurai @ Rs.53.39 lakhs.  Details enclosed in RCH 22 Mayiladuthurai DEIC 4. Ongoing Activity 
Proposed Rs 1493.36 lakh for  growth hormone  dispensed at DEICs {Rs 327.27 lakhs (24 mg Somatogron = 234 beneficiaries *3330 vials @ Rs.9828) and  Rs. 1166.09 lakhs (60 mg Somatogron = 289 beneficiaries *4746 vials @ Rs.24570)}
  5. Ongoing activity 
Rs.48.00 Lakhs proposed for Operational cost for 39  DEIC @ Rs.10000/  month  x 12 Months 
 6. Ongoing activity 
Rs.100 Lakhs for Referral support for RBSK referred child / student for this management at Secondary and Tertiary Care Centre
7. Ongoing Activity. CUG Connection for 40 DEICs @ Rs.2400 per unit for 40 DEICs at a total cost of Rs.96,000/-.
In-line with NPCC Discussions, the proposal has been shifted from RCH 21. 
 </v>
      </c>
      <c r="Z28" s="22"/>
      <c r="AA28" s="22"/>
      <c r="AB28" s="22"/>
      <c r="AC28" s="22"/>
      <c r="AD28" s="22"/>
      <c r="AE28" s="22"/>
      <c r="AF28" s="22"/>
      <c r="AG28" s="83">
        <f t="shared" si="4"/>
        <v>0</v>
      </c>
      <c r="AH28" s="11"/>
      <c r="AI28" s="22"/>
      <c r="AJ28" s="22"/>
      <c r="AK28" s="22"/>
      <c r="AL28" s="22"/>
      <c r="AM28" s="22"/>
      <c r="AN28" s="22"/>
      <c r="AO28" s="22"/>
      <c r="AP28" s="83">
        <f t="shared" si="5"/>
        <v>0</v>
      </c>
      <c r="AQ28" s="11"/>
    </row>
    <row r="29" spans="1:43" ht="45" x14ac:dyDescent="0.25">
      <c r="A29" s="618"/>
      <c r="B29" s="616"/>
      <c r="C29" s="616"/>
      <c r="D29" s="29">
        <v>23</v>
      </c>
      <c r="E29" s="31" t="s">
        <v>30</v>
      </c>
      <c r="F29" s="21"/>
      <c r="G29" s="8"/>
      <c r="H29" s="21"/>
      <c r="I29" s="21"/>
      <c r="J29" s="75">
        <f t="shared" si="6"/>
        <v>0</v>
      </c>
      <c r="K29" s="8"/>
      <c r="L29" s="21">
        <v>26.5</v>
      </c>
      <c r="M29" s="8" t="s">
        <v>1183</v>
      </c>
      <c r="N29" s="21"/>
      <c r="O29" s="21"/>
      <c r="P29" s="75">
        <f t="shared" si="7"/>
        <v>0</v>
      </c>
      <c r="Q29" s="8"/>
      <c r="R29" s="21"/>
      <c r="S29" s="8"/>
      <c r="T29" s="21"/>
      <c r="U29" s="8"/>
      <c r="V29" s="21"/>
      <c r="W29" s="8"/>
      <c r="X29" s="78">
        <f t="shared" si="0"/>
        <v>26.5</v>
      </c>
      <c r="Y29" s="90" t="str">
        <f t="shared" si="3"/>
        <v xml:space="preserve">  Ongoing activity.  Included as per NPCC Discussion. Proposed for HBYC Kit for ASHAs @ Rs.1000 per ASHA, totalling to Rs.26.50 Lakhs.     </v>
      </c>
      <c r="Z29" s="22"/>
      <c r="AA29" s="22"/>
      <c r="AB29" s="22"/>
      <c r="AC29" s="22"/>
      <c r="AD29" s="22"/>
      <c r="AE29" s="22"/>
      <c r="AF29" s="22"/>
      <c r="AG29" s="83">
        <f t="shared" si="4"/>
        <v>0</v>
      </c>
      <c r="AH29" s="11"/>
      <c r="AI29" s="22"/>
      <c r="AJ29" s="22"/>
      <c r="AK29" s="22"/>
      <c r="AL29" s="22"/>
      <c r="AM29" s="22"/>
      <c r="AN29" s="22"/>
      <c r="AO29" s="22"/>
      <c r="AP29" s="83">
        <f t="shared" si="5"/>
        <v>0</v>
      </c>
      <c r="AQ29" s="11"/>
    </row>
    <row r="30" spans="1:43" ht="409.5" x14ac:dyDescent="0.25">
      <c r="A30" s="618"/>
      <c r="B30" s="616"/>
      <c r="C30" s="616"/>
      <c r="D30" s="29">
        <v>24</v>
      </c>
      <c r="E30" s="31" t="s">
        <v>31</v>
      </c>
      <c r="F30" s="21"/>
      <c r="G30" s="8"/>
      <c r="H30" s="21"/>
      <c r="I30" s="21">
        <v>261</v>
      </c>
      <c r="J30" s="75">
        <f t="shared" si="6"/>
        <v>261</v>
      </c>
      <c r="K30" s="94" t="s">
        <v>814</v>
      </c>
      <c r="L30" s="21">
        <v>2915.9699963999997</v>
      </c>
      <c r="M30" s="94" t="s">
        <v>815</v>
      </c>
      <c r="N30" s="21"/>
      <c r="O30" s="21"/>
      <c r="P30" s="75">
        <f t="shared" si="7"/>
        <v>0</v>
      </c>
      <c r="Q30" s="8"/>
      <c r="R30" s="21"/>
      <c r="S30" s="8"/>
      <c r="T30" s="21">
        <v>1026.5</v>
      </c>
      <c r="U30" s="8" t="s">
        <v>826</v>
      </c>
      <c r="V30" s="21"/>
      <c r="W30" s="8"/>
      <c r="X30" s="78">
        <f t="shared" si="0"/>
        <v>4203.4699963999992</v>
      </c>
      <c r="Y30" s="90" t="str">
        <f t="shared" si="3"/>
        <v xml:space="preserve"> 1. New activity.  Total cost is Rs.40 Lakhs 
Upgrading the NBSU  to SNCU -Thirukovilur, Rasipuram,  Srikali,  Vedaranyam
Repairs and Renovations for 7 SNCU = Rs 10.00 Lakhs x 4 SNCU = Rs.40.00 Lakhs.  Details enclosed in RCH 24 SNCU upgradation
2. New Activity.  Establishment of NBSU at Nanguneri GH , Vijayapuram GH, Jamunamaruthur PHC Tiruvannamalai.
Proposed for Civil Modifications - Rs 7 Lakhs per centre.  Total cost is Rs.21 lakhs.  Details enclosed in RCH 24 NBSU
3. New activity.  Establishment of MNCU at  Salem, Vellore, Tuticorin, Tiruppur, Virudhunagar, Chengalpattu, Thanjavur and Tirupathur DHQ 
a.Civil cost for repairs and renovation = Rs.25.00 Lakhs x 8  MNCUs = Rs.200.00 Lakhs.  Details enclosed in RCH 24 MNCU
 4. New activity. 
Upgrading the NBSU to SNCU -Thirukovilur, Rasipuram,  Srikali,  Vedaranyam 
a.Equipment to 4 SNCU =Rs.53.28 Lakhs x 4 SNCU = Rs.213.12 Lakhs.  Details enclosed in RCH 24 SNCU upgradation
5. New activity.  Establishment of NBSU at Nanguneri GH , Vijayapuram GH, Jamunamaruthur PHC Tiruvannamalai.
Equipment - Rs.5.99 Lakhs each.  Total cost is Rs.17.97 lakhs.  Details enclosed in RCH 24 NBSU
6. New activity.  Establishment of MNCU at  Salem, Vellore, Tuticorin, Tiruppur, Virudhunagar, Chengalpattu, Thanjavur and Tirupathur DHQ 
b.Equipment to 8  MNCU @ Rs.59.65 Lakhs x 8 MNCU= Rs.477.20 Lakhs .  Details enclosed in RCH 24 MNCU
7. New activity.  Proposed for Rs. 2207.68 lakh towards procurement of equipment for 92 Newborn care units based on gap analysis.
In-line with the discussion in NPCC, the proposals for HFO (3) and iNO (6) are dropped.  
Details enclosed in RCH 24 SNCU equipment   8. Ongoing activity.
Proposed for Rs.966 Lakhs towards 92  SNCUs @ Rs.10.50 Lakhs per centre.  
9. Ongoing activity.
Proposed for Rs.60  lakhs towards operational costs for 146 NBSUs @ Rs.41096/- per centre.
10. Ongoing activity.
Proposed Rs.0.5 lakh  for State Newborn Resource centre at ICH Chennai for operational expenses.  </v>
      </c>
      <c r="Z30" s="22"/>
      <c r="AA30" s="22"/>
      <c r="AB30" s="22"/>
      <c r="AC30" s="22"/>
      <c r="AD30" s="22"/>
      <c r="AE30" s="22"/>
      <c r="AF30" s="22"/>
      <c r="AG30" s="83">
        <f t="shared" si="4"/>
        <v>0</v>
      </c>
      <c r="AH30" s="11"/>
      <c r="AI30" s="22"/>
      <c r="AJ30" s="22"/>
      <c r="AK30" s="22"/>
      <c r="AL30" s="22"/>
      <c r="AM30" s="22"/>
      <c r="AN30" s="22"/>
      <c r="AO30" s="22"/>
      <c r="AP30" s="83">
        <f t="shared" si="5"/>
        <v>0</v>
      </c>
      <c r="AQ30" s="11"/>
    </row>
    <row r="31" spans="1:43" x14ac:dyDescent="0.25">
      <c r="A31" s="618"/>
      <c r="B31" s="616"/>
      <c r="C31" s="616"/>
      <c r="D31" s="29">
        <v>25</v>
      </c>
      <c r="E31" s="31" t="s">
        <v>32</v>
      </c>
      <c r="F31" s="21"/>
      <c r="G31" s="8"/>
      <c r="H31" s="21"/>
      <c r="I31" s="21"/>
      <c r="J31" s="75">
        <f t="shared" si="6"/>
        <v>0</v>
      </c>
      <c r="K31" s="8"/>
      <c r="L31" s="21"/>
      <c r="M31" s="8"/>
      <c r="N31" s="21"/>
      <c r="O31" s="21"/>
      <c r="P31" s="75">
        <f t="shared" si="7"/>
        <v>0</v>
      </c>
      <c r="Q31" s="8"/>
      <c r="R31" s="21"/>
      <c r="S31" s="8"/>
      <c r="T31" s="21"/>
      <c r="U31" s="8"/>
      <c r="V31" s="21">
        <v>0</v>
      </c>
      <c r="W31" s="8"/>
      <c r="X31" s="78">
        <f t="shared" si="0"/>
        <v>0</v>
      </c>
      <c r="Y31" s="90" t="str">
        <f t="shared" si="3"/>
        <v xml:space="preserve">      </v>
      </c>
      <c r="Z31" s="22"/>
      <c r="AA31" s="22"/>
      <c r="AB31" s="22"/>
      <c r="AC31" s="22"/>
      <c r="AD31" s="22"/>
      <c r="AE31" s="22"/>
      <c r="AF31" s="22"/>
      <c r="AG31" s="83">
        <f t="shared" si="4"/>
        <v>0</v>
      </c>
      <c r="AH31" s="11"/>
      <c r="AI31" s="22"/>
      <c r="AJ31" s="22"/>
      <c r="AK31" s="22"/>
      <c r="AL31" s="22"/>
      <c r="AM31" s="22"/>
      <c r="AN31" s="22"/>
      <c r="AO31" s="22"/>
      <c r="AP31" s="83">
        <f t="shared" si="5"/>
        <v>0</v>
      </c>
      <c r="AQ31" s="11"/>
    </row>
    <row r="32" spans="1:43" ht="120" x14ac:dyDescent="0.25">
      <c r="A32" s="618"/>
      <c r="B32" s="616"/>
      <c r="C32" s="616"/>
      <c r="D32" s="29">
        <v>26</v>
      </c>
      <c r="E32" s="31" t="s">
        <v>33</v>
      </c>
      <c r="F32" s="21"/>
      <c r="G32" s="8"/>
      <c r="H32" s="21"/>
      <c r="I32" s="21"/>
      <c r="J32" s="75">
        <f t="shared" si="6"/>
        <v>0</v>
      </c>
      <c r="K32" s="8"/>
      <c r="L32" s="21"/>
      <c r="M32" s="8"/>
      <c r="N32" s="21"/>
      <c r="O32" s="21">
        <v>131.00239920000001</v>
      </c>
      <c r="P32" s="75">
        <f t="shared" si="7"/>
        <v>131.00239920000001</v>
      </c>
      <c r="Q32" s="8" t="s">
        <v>827</v>
      </c>
      <c r="R32" s="21">
        <v>0</v>
      </c>
      <c r="S32" s="8"/>
      <c r="T32" s="21">
        <v>0</v>
      </c>
      <c r="U32" s="94" t="s">
        <v>828</v>
      </c>
      <c r="V32" s="21"/>
      <c r="W32" s="8"/>
      <c r="X32" s="78">
        <f t="shared" si="0"/>
        <v>131.00239920000001</v>
      </c>
      <c r="Y32" s="90" t="str">
        <f t="shared" si="3"/>
        <v xml:space="preserve">   1. Ongoing activity. Rs.124.4  Lakhs for ORS @ Rs. 2.4   per pack for 51,82,713 Beneficiaries  
2. Ongoing activity. Rs. 6.62 Lakhs for Zinc @ Rs 0.12  per Tablet  for 55,14,406 tablets    
3. New activity.  Operational Cost for 3 Genetic Laboratories at ICH Chennai, GRH Madurai and GMCH Coimbatore at Rs.5 lakhs per centre. 
The proposal is dropped in-line with the NPCC Discussions.  </v>
      </c>
      <c r="Z32" s="22"/>
      <c r="AA32" s="22"/>
      <c r="AB32" s="22"/>
      <c r="AC32" s="22"/>
      <c r="AD32" s="22"/>
      <c r="AE32" s="22"/>
      <c r="AF32" s="22"/>
      <c r="AG32" s="83">
        <f t="shared" si="4"/>
        <v>0</v>
      </c>
      <c r="AH32" s="11"/>
      <c r="AI32" s="22"/>
      <c r="AJ32" s="22"/>
      <c r="AK32" s="22"/>
      <c r="AL32" s="22"/>
      <c r="AM32" s="22"/>
      <c r="AN32" s="22"/>
      <c r="AO32" s="22"/>
      <c r="AP32" s="83">
        <f t="shared" si="5"/>
        <v>0</v>
      </c>
      <c r="AQ32" s="11"/>
    </row>
    <row r="33" spans="1:43" ht="75" x14ac:dyDescent="0.25">
      <c r="A33" s="618"/>
      <c r="B33" s="616"/>
      <c r="C33" s="616"/>
      <c r="D33" s="29">
        <v>27</v>
      </c>
      <c r="E33" s="31" t="s">
        <v>34</v>
      </c>
      <c r="F33" s="21"/>
      <c r="G33" s="8"/>
      <c r="H33" s="21"/>
      <c r="I33" s="21"/>
      <c r="J33" s="75">
        <f t="shared" si="6"/>
        <v>0</v>
      </c>
      <c r="K33" s="8"/>
      <c r="L33" s="21">
        <v>606.59999999999991</v>
      </c>
      <c r="M33" s="94" t="s">
        <v>816</v>
      </c>
      <c r="N33" s="21"/>
      <c r="O33" s="21"/>
      <c r="P33" s="75">
        <f t="shared" si="7"/>
        <v>0</v>
      </c>
      <c r="Q33" s="8"/>
      <c r="R33" s="21"/>
      <c r="S33" s="8"/>
      <c r="T33" s="21">
        <v>275</v>
      </c>
      <c r="U33" s="8" t="s">
        <v>829</v>
      </c>
      <c r="V33" s="21"/>
      <c r="W33" s="8"/>
      <c r="X33" s="78">
        <f t="shared" si="0"/>
        <v>881.59999999999991</v>
      </c>
      <c r="Y33" s="90" t="str">
        <f t="shared" si="3"/>
        <v xml:space="preserve">  1. New activity.  Procurement of equipment to PICU at Rs.60.66 lakhs per centre for 10 PICUs as per Gap analysis.  Total cost is Rs.606.60 lakhs.  
Details enclosed in RCH 27 PICU   
2. Ongoing Activity. 
Rs.275.00 Lakhs proposed for operational expenses for 55 PICUs @ Rs 5.00 Lakhs per centre.  </v>
      </c>
      <c r="Z33" s="22"/>
      <c r="AA33" s="22"/>
      <c r="AB33" s="22"/>
      <c r="AC33" s="22"/>
      <c r="AD33" s="22"/>
      <c r="AE33" s="22"/>
      <c r="AF33" s="22"/>
      <c r="AG33" s="83">
        <f t="shared" si="4"/>
        <v>0</v>
      </c>
      <c r="AH33" s="11"/>
      <c r="AI33" s="22"/>
      <c r="AJ33" s="22"/>
      <c r="AK33" s="22"/>
      <c r="AL33" s="22"/>
      <c r="AM33" s="22"/>
      <c r="AN33" s="22"/>
      <c r="AO33" s="22"/>
      <c r="AP33" s="83">
        <f t="shared" si="5"/>
        <v>0</v>
      </c>
      <c r="AQ33" s="11"/>
    </row>
    <row r="34" spans="1:43" ht="165" x14ac:dyDescent="0.25">
      <c r="A34" s="618"/>
      <c r="B34" s="616"/>
      <c r="C34" s="616"/>
      <c r="D34" s="29">
        <v>28</v>
      </c>
      <c r="E34" s="31" t="s">
        <v>10</v>
      </c>
      <c r="F34" s="21"/>
      <c r="G34" s="8"/>
      <c r="H34" s="21"/>
      <c r="I34" s="21"/>
      <c r="J34" s="75">
        <f t="shared" si="6"/>
        <v>0</v>
      </c>
      <c r="K34" s="8"/>
      <c r="L34" s="21"/>
      <c r="M34" s="8"/>
      <c r="N34" s="21"/>
      <c r="O34" s="21">
        <v>2090.2575257252061</v>
      </c>
      <c r="P34" s="75">
        <f t="shared" si="7"/>
        <v>2090.2575257252061</v>
      </c>
      <c r="Q34" s="8" t="s">
        <v>1211</v>
      </c>
      <c r="R34" s="21"/>
      <c r="S34" s="8"/>
      <c r="T34" s="21"/>
      <c r="U34" s="8"/>
      <c r="V34" s="21"/>
      <c r="W34" s="8"/>
      <c r="X34" s="78">
        <f t="shared" si="0"/>
        <v>2090.2575257252061</v>
      </c>
      <c r="Y34" s="90" t="str">
        <f t="shared" si="3"/>
        <v xml:space="preserve">   1. Ongoing activity.
 Rs.807.18  Lakhs towards procurement of Iron drops Vitamin D3 , Multivitamin drops to LBW babies discharged from Facilities 
2. Ongoing activity. Rs. 1283.08  Lakhs:
a. Rs.1194.91 Lakhs proposed for JSSK drugs and consumables for 58,913  pre-term  infants towards surfactant @ Rs 2028.26 per injection. 
b. Rs.88.17  Lakhs - Procurement of Inj. Caffeine at a cost of Rs. 149.66   for 58,913 sick  children     </v>
      </c>
      <c r="Z34" s="22"/>
      <c r="AA34" s="22"/>
      <c r="AB34" s="22"/>
      <c r="AC34" s="22"/>
      <c r="AD34" s="22"/>
      <c r="AE34" s="22"/>
      <c r="AF34" s="22"/>
      <c r="AG34" s="83">
        <f t="shared" si="4"/>
        <v>0</v>
      </c>
      <c r="AH34" s="11"/>
      <c r="AI34" s="22"/>
      <c r="AJ34" s="22"/>
      <c r="AK34" s="22"/>
      <c r="AL34" s="22"/>
      <c r="AM34" s="22"/>
      <c r="AN34" s="22"/>
      <c r="AO34" s="22"/>
      <c r="AP34" s="83">
        <f t="shared" si="5"/>
        <v>0</v>
      </c>
      <c r="AQ34" s="11"/>
    </row>
    <row r="35" spans="1:43" ht="45" x14ac:dyDescent="0.25">
      <c r="A35" s="618"/>
      <c r="B35" s="616"/>
      <c r="C35" s="616"/>
      <c r="D35" s="29">
        <v>29</v>
      </c>
      <c r="E35" s="31" t="s">
        <v>334</v>
      </c>
      <c r="F35" s="21"/>
      <c r="G35" s="8"/>
      <c r="H35" s="21"/>
      <c r="I35" s="21"/>
      <c r="J35" s="75">
        <f t="shared" si="6"/>
        <v>0</v>
      </c>
      <c r="K35" s="8"/>
      <c r="L35" s="21"/>
      <c r="M35" s="8"/>
      <c r="N35" s="21"/>
      <c r="O35" s="21"/>
      <c r="P35" s="75">
        <f t="shared" si="7"/>
        <v>0</v>
      </c>
      <c r="Q35" s="8"/>
      <c r="R35" s="21"/>
      <c r="S35" s="8"/>
      <c r="T35" s="21"/>
      <c r="U35" s="8"/>
      <c r="V35" s="21"/>
      <c r="W35" s="8"/>
      <c r="X35" s="78">
        <f t="shared" si="0"/>
        <v>0</v>
      </c>
      <c r="Y35" s="90" t="str">
        <f t="shared" si="3"/>
        <v xml:space="preserve">      </v>
      </c>
      <c r="Z35" s="22"/>
      <c r="AA35" s="22"/>
      <c r="AB35" s="22"/>
      <c r="AC35" s="22"/>
      <c r="AD35" s="22"/>
      <c r="AE35" s="22"/>
      <c r="AF35" s="22"/>
      <c r="AG35" s="83">
        <f t="shared" si="4"/>
        <v>0</v>
      </c>
      <c r="AH35" s="11"/>
      <c r="AI35" s="22"/>
      <c r="AJ35" s="22"/>
      <c r="AK35" s="22"/>
      <c r="AL35" s="22"/>
      <c r="AM35" s="22"/>
      <c r="AN35" s="22"/>
      <c r="AO35" s="22"/>
      <c r="AP35" s="83">
        <f t="shared" si="5"/>
        <v>0</v>
      </c>
      <c r="AQ35" s="11"/>
    </row>
    <row r="36" spans="1:43" ht="105" x14ac:dyDescent="0.25">
      <c r="A36" s="618"/>
      <c r="B36" s="616"/>
      <c r="C36" s="616"/>
      <c r="D36" s="29">
        <v>30</v>
      </c>
      <c r="E36" s="31" t="s">
        <v>35</v>
      </c>
      <c r="F36" s="21"/>
      <c r="G36" s="8"/>
      <c r="H36" s="21"/>
      <c r="I36" s="21"/>
      <c r="J36" s="75">
        <f t="shared" si="6"/>
        <v>0</v>
      </c>
      <c r="K36" s="8"/>
      <c r="L36" s="21">
        <v>0</v>
      </c>
      <c r="M36" s="8" t="s">
        <v>817</v>
      </c>
      <c r="N36" s="21"/>
      <c r="O36" s="21"/>
      <c r="P36" s="75">
        <f t="shared" si="7"/>
        <v>0</v>
      </c>
      <c r="Q36" s="8"/>
      <c r="R36" s="21"/>
      <c r="S36" s="8"/>
      <c r="T36" s="21">
        <v>0</v>
      </c>
      <c r="U36" s="8">
        <v>0</v>
      </c>
      <c r="V36" s="21">
        <v>0</v>
      </c>
      <c r="W36" s="8" t="s">
        <v>830</v>
      </c>
      <c r="X36" s="78">
        <f t="shared" si="0"/>
        <v>0</v>
      </c>
      <c r="Y36" s="90" t="str">
        <f t="shared" si="3"/>
        <v xml:space="preserve">  1. Ongoing activity. In-line with NPCC discussions. Proposal for MUSQAN Gap Closure has been shifted to HSS (R). 175.   0 
2.  Ongoing Activity. 
In-line with NPCC discussions. Proposal for MUSQAN State &amp; National Assessment has been shifted to HSS (R). 175.</v>
      </c>
      <c r="Z36" s="22"/>
      <c r="AA36" s="22"/>
      <c r="AB36" s="22"/>
      <c r="AC36" s="22"/>
      <c r="AD36" s="22"/>
      <c r="AE36" s="22"/>
      <c r="AF36" s="22"/>
      <c r="AG36" s="83">
        <f t="shared" si="4"/>
        <v>0</v>
      </c>
      <c r="AH36" s="11"/>
      <c r="AI36" s="22"/>
      <c r="AJ36" s="22"/>
      <c r="AK36" s="22"/>
      <c r="AL36" s="22"/>
      <c r="AM36" s="22"/>
      <c r="AN36" s="22"/>
      <c r="AO36" s="22"/>
      <c r="AP36" s="83">
        <f t="shared" si="5"/>
        <v>0</v>
      </c>
      <c r="AQ36" s="11"/>
    </row>
    <row r="37" spans="1:43" ht="30" x14ac:dyDescent="0.25">
      <c r="A37" s="618"/>
      <c r="B37" s="616"/>
      <c r="C37" s="616"/>
      <c r="D37" s="29">
        <v>31</v>
      </c>
      <c r="E37" s="31" t="s">
        <v>22</v>
      </c>
      <c r="F37" s="48"/>
      <c r="G37" s="49"/>
      <c r="H37" s="48"/>
      <c r="I37" s="48"/>
      <c r="J37" s="76"/>
      <c r="K37" s="49"/>
      <c r="L37" s="48"/>
      <c r="M37" s="49"/>
      <c r="N37" s="48"/>
      <c r="O37" s="48"/>
      <c r="P37" s="76"/>
      <c r="Q37" s="49"/>
      <c r="R37" s="48"/>
      <c r="S37" s="49"/>
      <c r="T37" s="48"/>
      <c r="U37" s="49"/>
      <c r="V37" s="48"/>
      <c r="W37" s="49"/>
      <c r="X37" s="80"/>
      <c r="Y37" s="91" t="str">
        <f t="shared" si="3"/>
        <v xml:space="preserve">      </v>
      </c>
      <c r="Z37" s="50"/>
      <c r="AA37" s="50"/>
      <c r="AB37" s="50"/>
      <c r="AC37" s="50"/>
      <c r="AD37" s="50"/>
      <c r="AE37" s="50"/>
      <c r="AF37" s="50"/>
      <c r="AG37" s="85"/>
      <c r="AH37" s="51"/>
      <c r="AI37" s="50"/>
      <c r="AJ37" s="50"/>
      <c r="AK37" s="50"/>
      <c r="AL37" s="50"/>
      <c r="AM37" s="50"/>
      <c r="AN37" s="50"/>
      <c r="AO37" s="50"/>
      <c r="AP37" s="85"/>
      <c r="AQ37" s="51"/>
    </row>
    <row r="38" spans="1:43" ht="409.5" x14ac:dyDescent="0.25">
      <c r="A38" s="618"/>
      <c r="B38" s="616" t="s">
        <v>36</v>
      </c>
      <c r="C38" s="616" t="s">
        <v>37</v>
      </c>
      <c r="D38" s="29">
        <v>32</v>
      </c>
      <c r="E38" s="31" t="s">
        <v>38</v>
      </c>
      <c r="F38" s="21"/>
      <c r="G38" s="8"/>
      <c r="H38" s="21"/>
      <c r="I38" s="21"/>
      <c r="J38" s="75">
        <f t="shared" ref="J38:J46" si="8">+I38+H38</f>
        <v>0</v>
      </c>
      <c r="K38" s="8"/>
      <c r="L38" s="21"/>
      <c r="M38" s="8"/>
      <c r="N38" s="21"/>
      <c r="O38" s="21">
        <v>14.725809999999999</v>
      </c>
      <c r="P38" s="75">
        <f t="shared" ref="P38:P46" si="9">+O38+N38</f>
        <v>14.725809999999999</v>
      </c>
      <c r="Q38" s="8" t="s">
        <v>831</v>
      </c>
      <c r="R38" s="21">
        <v>175.48944</v>
      </c>
      <c r="S38" s="8" t="s">
        <v>1235</v>
      </c>
      <c r="T38" s="21">
        <v>1405.1026489999999</v>
      </c>
      <c r="U38" s="8" t="s">
        <v>1236</v>
      </c>
      <c r="V38" s="21">
        <v>0</v>
      </c>
      <c r="W38" s="8"/>
      <c r="X38" s="78">
        <f t="shared" si="0"/>
        <v>1595.3178989999999</v>
      </c>
      <c r="Y38" s="90" t="str">
        <f t="shared" si="3"/>
        <v xml:space="preserve">   1. Ongoing activity. Purchase of Anti Diphtheria Serum and Benzathine Penicillin through TNMSC at a total cost of Rs.14.73 Lakhs
(Rs.1134.50 * 1298 vials ) 2.Ongoing Activity. Total cost Rs.67.43 lakhs. Proposed 2247648  Bags for 749216 sessions. 3 Bags -Red /Blue /Yellow per session at the rate Rs. 3 per bag/session-Rs. 9 (22,47,648  Bags * Rs. 3 - Rs.67.43).
3. Ongoing Activity. In-line with NPCC discussions, the procurement of Hub Cutter has been included.
Total cost Rs.108.06 lakhs Proposed for Rs. 750 (Hub Cutter/Puncture proof Rs.750 per Site) for 14,408  sessions site. 4. Ongoing Activity. 
In-line with NPCC Discussion, activity restricted as per norms to Rs.2100/slum/month of 10000 population.
Total Rs.144.9 lakhs. Proposed Rs.2100  per month for 12 months  for 575  vacant posts in urban areas (Rs.2100 per month x 575 vacant posts x 12 months)
5. Ongoing activity.  Alternate Vaccine Delivery charges in plain and urban areas at Rs.125 per session for 41 weeks .  Total cost is Rs.36.29 lakhs.   Details enclosed in RCH 32 UHWC 
6. Ongoing Activity. Total Rs.636.74  lakhs. Proposed for Rs. 125 per Immunization session to VHNs for 52 weeks for 9,796  accessible HSCs Vaccine lifting charges 
7. Ongoing activity.
Proposed - Rs 227.14 Lakhs towards alternate vaccinator in Rural vacant HSCs @1300/- per month
8. Ongoing Activity. Total Rs.200.41 lakhs. Proposed for Rs. 200 per session for 52 sessions for 1927 hard to reach HSCs (Vaccine Lifting charges). 
9. Ongoing Activity. Proposed for a total cost of Rs.58 Lakhs:
a. Rs.46  lakhs. Proposed for  46 HUD per year for POL for vaccine delivery and 
b. Rs.12 lakhs for State Vaccine Store to 9 Regional Vaccine Store. 
10. Ongoing Activity.  In-line with NPCC Discussions, the proposal has been revised to Rs.1527 per Cold Chain Point for 2690 points, totalling to Rs. 41.05  Lakhs. 
a. Facility 2634 x Rs.1000=26.34 lakhs
b. District (HUD) - 46 x Rs.20000 = Rs.9.2 lakhs
c. Regional - 9 x Rs.50000 = Rs.4.5 lakhs
d. State - 1 x Rs.100000 = Rs. 1 lakh
11. Ongoing Activity. Rs.11.72 Lakhs proposed for Microplan at the SHC level @ Rs.1000 per SHC
12. Ongoing Activity. Rs.5.24 lakhs proposed for Microplan at the Block level @ Rs.1000 / block for 388 block and Rs.2000 per revenue district for 46 Districts
13.  Ongoing activity. In-line with NPCC Discussions, the proposal has been restricted to Rs.13.27 Lakhs towards Support for Quality Management System for AEFI Surveillance in District of Thoothukudi and Cuddalore and State level for Assessment, Training  and Mentoring 
14. New activity.  Activity included as per NPCC Discussion. HPV campaign cost @ Rs.66000 per HUD.  Total cost is Rs.30.36 lakhs 
 </v>
      </c>
      <c r="Z38" s="22"/>
      <c r="AA38" s="22"/>
      <c r="AB38" s="22"/>
      <c r="AC38" s="22"/>
      <c r="AD38" s="22"/>
      <c r="AE38" s="22"/>
      <c r="AF38" s="22"/>
      <c r="AG38" s="83">
        <f t="shared" si="4"/>
        <v>0</v>
      </c>
      <c r="AH38" s="11"/>
      <c r="AI38" s="22"/>
      <c r="AJ38" s="22"/>
      <c r="AK38" s="22"/>
      <c r="AL38" s="22"/>
      <c r="AM38" s="22"/>
      <c r="AN38" s="22"/>
      <c r="AO38" s="22"/>
      <c r="AP38" s="83">
        <f t="shared" si="5"/>
        <v>0</v>
      </c>
      <c r="AQ38" s="11"/>
    </row>
    <row r="39" spans="1:43" ht="30" x14ac:dyDescent="0.25">
      <c r="A39" s="618"/>
      <c r="B39" s="616"/>
      <c r="C39" s="616"/>
      <c r="D39" s="29">
        <v>33</v>
      </c>
      <c r="E39" s="31" t="s">
        <v>335</v>
      </c>
      <c r="F39" s="21"/>
      <c r="G39" s="8"/>
      <c r="H39" s="21"/>
      <c r="I39" s="21"/>
      <c r="J39" s="75">
        <f t="shared" si="8"/>
        <v>0</v>
      </c>
      <c r="K39" s="8"/>
      <c r="L39" s="21"/>
      <c r="M39" s="8"/>
      <c r="N39" s="21"/>
      <c r="O39" s="21"/>
      <c r="P39" s="75">
        <f t="shared" si="9"/>
        <v>0</v>
      </c>
      <c r="Q39" s="8"/>
      <c r="R39" s="21"/>
      <c r="S39" s="8"/>
      <c r="T39" s="21">
        <v>260</v>
      </c>
      <c r="U39" s="8" t="s">
        <v>832</v>
      </c>
      <c r="V39" s="21"/>
      <c r="W39" s="8"/>
      <c r="X39" s="78">
        <f t="shared" si="0"/>
        <v>260</v>
      </c>
      <c r="Y39" s="90" t="str">
        <f t="shared" si="3"/>
        <v xml:space="preserve">     Ongoing activity.  Operational cost Pulse Polio Immunisation.  Total cost Rs.260 lakhs </v>
      </c>
      <c r="Z39" s="22"/>
      <c r="AA39" s="22"/>
      <c r="AB39" s="22"/>
      <c r="AC39" s="22"/>
      <c r="AD39" s="22"/>
      <c r="AE39" s="22"/>
      <c r="AF39" s="22"/>
      <c r="AG39" s="83">
        <f t="shared" si="4"/>
        <v>0</v>
      </c>
      <c r="AH39" s="11"/>
      <c r="AI39" s="22"/>
      <c r="AJ39" s="22"/>
      <c r="AK39" s="22"/>
      <c r="AL39" s="22"/>
      <c r="AM39" s="22"/>
      <c r="AN39" s="22"/>
      <c r="AO39" s="22"/>
      <c r="AP39" s="83">
        <f t="shared" si="5"/>
        <v>0</v>
      </c>
      <c r="AQ39" s="11"/>
    </row>
    <row r="40" spans="1:43" ht="60" x14ac:dyDescent="0.25">
      <c r="A40" s="618"/>
      <c r="B40" s="616"/>
      <c r="C40" s="616"/>
      <c r="D40" s="29">
        <v>34</v>
      </c>
      <c r="E40" s="31" t="s">
        <v>39</v>
      </c>
      <c r="F40" s="21"/>
      <c r="G40" s="8"/>
      <c r="H40" s="21"/>
      <c r="I40" s="21"/>
      <c r="J40" s="75">
        <f t="shared" si="8"/>
        <v>0</v>
      </c>
      <c r="K40" s="8"/>
      <c r="L40" s="21"/>
      <c r="M40" s="8"/>
      <c r="N40" s="21"/>
      <c r="O40" s="21"/>
      <c r="P40" s="75">
        <f t="shared" si="9"/>
        <v>0</v>
      </c>
      <c r="Q40" s="8"/>
      <c r="R40" s="21"/>
      <c r="S40" s="8"/>
      <c r="T40" s="21">
        <v>360.2697</v>
      </c>
      <c r="U40" s="8" t="s">
        <v>833</v>
      </c>
      <c r="V40" s="21"/>
      <c r="W40" s="8"/>
      <c r="X40" s="78">
        <f t="shared" si="0"/>
        <v>360.2697</v>
      </c>
      <c r="Y40" s="90" t="str">
        <f t="shared" si="3"/>
        <v xml:space="preserve">     Ongoing Activity. Revised as per NPCC Discussion. EVIN Operational cost Rs.342.27 lakhs and Procurement of Temperature logger is Rs.18 lakhs. Total cost is Rs.360.27 Lakhs.
 </v>
      </c>
      <c r="Z40" s="22"/>
      <c r="AA40" s="22"/>
      <c r="AB40" s="22"/>
      <c r="AC40" s="22"/>
      <c r="AD40" s="22"/>
      <c r="AE40" s="22"/>
      <c r="AF40" s="22"/>
      <c r="AG40" s="83">
        <f t="shared" si="4"/>
        <v>0</v>
      </c>
      <c r="AH40" s="11"/>
      <c r="AI40" s="22"/>
      <c r="AJ40" s="22"/>
      <c r="AK40" s="22"/>
      <c r="AL40" s="22"/>
      <c r="AM40" s="22"/>
      <c r="AN40" s="22"/>
      <c r="AO40" s="22"/>
      <c r="AP40" s="83">
        <f t="shared" si="5"/>
        <v>0</v>
      </c>
      <c r="AQ40" s="11"/>
    </row>
    <row r="41" spans="1:43" ht="30" x14ac:dyDescent="0.25">
      <c r="A41" s="618"/>
      <c r="B41" s="616" t="s">
        <v>40</v>
      </c>
      <c r="C41" s="616" t="s">
        <v>41</v>
      </c>
      <c r="D41" s="29">
        <v>35</v>
      </c>
      <c r="E41" s="31" t="s">
        <v>336</v>
      </c>
      <c r="F41" s="21"/>
      <c r="G41" s="8"/>
      <c r="H41" s="21"/>
      <c r="I41" s="21"/>
      <c r="J41" s="75">
        <f t="shared" si="8"/>
        <v>0</v>
      </c>
      <c r="K41" s="8"/>
      <c r="L41" s="21"/>
      <c r="M41" s="8"/>
      <c r="N41" s="21"/>
      <c r="O41" s="21"/>
      <c r="P41" s="75">
        <f t="shared" si="9"/>
        <v>0</v>
      </c>
      <c r="Q41" s="8"/>
      <c r="R41" s="21"/>
      <c r="S41" s="8"/>
      <c r="T41" s="21">
        <v>9</v>
      </c>
      <c r="U41" s="8" t="s">
        <v>385</v>
      </c>
      <c r="V41" s="21"/>
      <c r="W41" s="8"/>
      <c r="X41" s="78">
        <f t="shared" si="0"/>
        <v>9</v>
      </c>
      <c r="Y41" s="90" t="str">
        <f t="shared" si="3"/>
        <v xml:space="preserve">     1. Ongoing activity. Operational  cost 3000 / per AFHC .  Total cost is Rs.9 lakhs for 300 AFHC </v>
      </c>
      <c r="Z41" s="22"/>
      <c r="AA41" s="22"/>
      <c r="AB41" s="22"/>
      <c r="AC41" s="22"/>
      <c r="AD41" s="22"/>
      <c r="AE41" s="22"/>
      <c r="AF41" s="22"/>
      <c r="AG41" s="83">
        <f t="shared" si="4"/>
        <v>0</v>
      </c>
      <c r="AH41" s="11"/>
      <c r="AI41" s="22"/>
      <c r="AJ41" s="22"/>
      <c r="AK41" s="22"/>
      <c r="AL41" s="22"/>
      <c r="AM41" s="22"/>
      <c r="AN41" s="22"/>
      <c r="AO41" s="22"/>
      <c r="AP41" s="83">
        <f t="shared" si="5"/>
        <v>0</v>
      </c>
      <c r="AQ41" s="11"/>
    </row>
    <row r="42" spans="1:43" ht="165" x14ac:dyDescent="0.25">
      <c r="A42" s="618"/>
      <c r="B42" s="617"/>
      <c r="C42" s="617"/>
      <c r="D42" s="29">
        <v>36</v>
      </c>
      <c r="E42" s="31" t="s">
        <v>362</v>
      </c>
      <c r="F42" s="21"/>
      <c r="G42" s="8"/>
      <c r="H42" s="21"/>
      <c r="I42" s="21"/>
      <c r="J42" s="75">
        <f t="shared" si="8"/>
        <v>0</v>
      </c>
      <c r="K42" s="8"/>
      <c r="L42" s="21"/>
      <c r="M42" s="8"/>
      <c r="N42" s="21"/>
      <c r="O42" s="21">
        <v>1245.12731816</v>
      </c>
      <c r="P42" s="75">
        <f t="shared" si="9"/>
        <v>1245.12731816</v>
      </c>
      <c r="Q42" s="8" t="s">
        <v>1190</v>
      </c>
      <c r="R42" s="21"/>
      <c r="S42" s="8"/>
      <c r="T42" s="21"/>
      <c r="U42" s="8"/>
      <c r="V42" s="21"/>
      <c r="W42" s="8"/>
      <c r="X42" s="78">
        <f t="shared" si="0"/>
        <v>1245.12731816</v>
      </c>
      <c r="Y42" s="90" t="str">
        <f t="shared" si="3"/>
        <v xml:space="preserve">   1. Ongoing activity. Total cost Rs.278.44 lakhs.  Junior IFA Tablets at rate Rs.5.72 /per Tablet for 6 - 9 yrs.  children  (4867842 x Rs 5.72) 
2. Ongoing activity. Total cost is Rs.639.25 lakhs. IFA Tablets at rate Rs.7.48/per Tablet for 10 to 19 years Adolescent (8546119 x Rs 7.48)
3. Ongoing activity.  Total cost is Rs.327.44 Lakhs for IFA for WRA for 52 weeks @ Rs.6.16 / Tablets  
   </v>
      </c>
      <c r="Z42" s="22"/>
      <c r="AA42" s="22"/>
      <c r="AB42" s="22"/>
      <c r="AC42" s="22"/>
      <c r="AD42" s="22"/>
      <c r="AE42" s="22"/>
      <c r="AF42" s="22"/>
      <c r="AG42" s="83">
        <f t="shared" si="4"/>
        <v>0</v>
      </c>
      <c r="AH42" s="11"/>
      <c r="AI42" s="22"/>
      <c r="AJ42" s="22"/>
      <c r="AK42" s="22"/>
      <c r="AL42" s="22"/>
      <c r="AM42" s="22"/>
      <c r="AN42" s="22"/>
      <c r="AO42" s="22"/>
      <c r="AP42" s="83">
        <f t="shared" si="5"/>
        <v>0</v>
      </c>
      <c r="AQ42" s="11"/>
    </row>
    <row r="43" spans="1:43" ht="30" x14ac:dyDescent="0.25">
      <c r="A43" s="618"/>
      <c r="B43" s="617"/>
      <c r="C43" s="617"/>
      <c r="D43" s="29">
        <v>37</v>
      </c>
      <c r="E43" s="31" t="s">
        <v>42</v>
      </c>
      <c r="F43" s="21"/>
      <c r="G43" s="8"/>
      <c r="H43" s="21"/>
      <c r="I43" s="21"/>
      <c r="J43" s="75">
        <f t="shared" si="8"/>
        <v>0</v>
      </c>
      <c r="K43" s="8"/>
      <c r="L43" s="21"/>
      <c r="M43" s="8"/>
      <c r="N43" s="21"/>
      <c r="O43" s="21">
        <v>0</v>
      </c>
      <c r="P43" s="75">
        <f t="shared" si="9"/>
        <v>0</v>
      </c>
      <c r="Q43" s="8"/>
      <c r="R43" s="21"/>
      <c r="S43" s="8"/>
      <c r="T43" s="21"/>
      <c r="U43" s="8"/>
      <c r="V43" s="21"/>
      <c r="W43" s="8"/>
      <c r="X43" s="78">
        <f t="shared" si="0"/>
        <v>0</v>
      </c>
      <c r="Y43" s="90" t="str">
        <f t="shared" si="3"/>
        <v xml:space="preserve">      </v>
      </c>
      <c r="Z43" s="22"/>
      <c r="AA43" s="22"/>
      <c r="AB43" s="22"/>
      <c r="AC43" s="22"/>
      <c r="AD43" s="22"/>
      <c r="AE43" s="22"/>
      <c r="AF43" s="22"/>
      <c r="AG43" s="83">
        <f t="shared" si="4"/>
        <v>0</v>
      </c>
      <c r="AH43" s="11"/>
      <c r="AI43" s="22"/>
      <c r="AJ43" s="22"/>
      <c r="AK43" s="22"/>
      <c r="AL43" s="22"/>
      <c r="AM43" s="22"/>
      <c r="AN43" s="22"/>
      <c r="AO43" s="22"/>
      <c r="AP43" s="83">
        <f t="shared" si="5"/>
        <v>0</v>
      </c>
      <c r="AQ43" s="11"/>
    </row>
    <row r="44" spans="1:43" ht="105" x14ac:dyDescent="0.25">
      <c r="A44" s="618"/>
      <c r="B44" s="617"/>
      <c r="C44" s="617"/>
      <c r="D44" s="29">
        <v>38</v>
      </c>
      <c r="E44" s="31" t="s">
        <v>309</v>
      </c>
      <c r="F44" s="21"/>
      <c r="G44" s="8"/>
      <c r="H44" s="21"/>
      <c r="I44" s="21"/>
      <c r="J44" s="75">
        <f t="shared" si="8"/>
        <v>0</v>
      </c>
      <c r="K44" s="8"/>
      <c r="L44" s="21"/>
      <c r="M44" s="8"/>
      <c r="N44" s="21"/>
      <c r="O44" s="21"/>
      <c r="P44" s="75">
        <f t="shared" si="9"/>
        <v>0</v>
      </c>
      <c r="Q44" s="8"/>
      <c r="R44" s="21"/>
      <c r="S44" s="8"/>
      <c r="T44" s="21">
        <v>805.84400000000005</v>
      </c>
      <c r="U44" s="8" t="s">
        <v>834</v>
      </c>
      <c r="V44" s="21"/>
      <c r="W44" s="8"/>
      <c r="X44" s="78">
        <f t="shared" si="0"/>
        <v>805.84400000000005</v>
      </c>
      <c r="Y44" s="90" t="str">
        <f t="shared" si="3"/>
        <v xml:space="preserve">     1.Ongoing activity :Rs.619.88 lakhs
Adolescent Health Day at 15497  schools to conduct Quarterly meetings  -  @ Rs.1000/ Quarter *4 Quarters.
Activity revised as per NPCC discussion
2. Ongoing activity :  Rs.185.96 Lakhs . Adolescent Health Club - 100/ Month for 15497 schools x 12 months   </v>
      </c>
      <c r="Z44" s="22"/>
      <c r="AA44" s="22"/>
      <c r="AB44" s="22"/>
      <c r="AC44" s="22"/>
      <c r="AD44" s="22"/>
      <c r="AE44" s="22"/>
      <c r="AF44" s="22"/>
      <c r="AG44" s="83">
        <f t="shared" si="4"/>
        <v>0</v>
      </c>
      <c r="AH44" s="11"/>
      <c r="AI44" s="22"/>
      <c r="AJ44" s="22"/>
      <c r="AK44" s="22"/>
      <c r="AL44" s="22"/>
      <c r="AM44" s="22"/>
      <c r="AN44" s="22"/>
      <c r="AO44" s="22"/>
      <c r="AP44" s="83">
        <f t="shared" si="5"/>
        <v>0</v>
      </c>
      <c r="AQ44" s="11"/>
    </row>
    <row r="45" spans="1:43" ht="45" x14ac:dyDescent="0.25">
      <c r="A45" s="618"/>
      <c r="B45" s="617"/>
      <c r="C45" s="617"/>
      <c r="D45" s="29">
        <v>39</v>
      </c>
      <c r="E45" s="31" t="s">
        <v>43</v>
      </c>
      <c r="F45" s="21"/>
      <c r="G45" s="8"/>
      <c r="H45" s="21"/>
      <c r="I45" s="21"/>
      <c r="J45" s="75">
        <f t="shared" si="8"/>
        <v>0</v>
      </c>
      <c r="K45" s="8"/>
      <c r="L45" s="21"/>
      <c r="M45" s="8"/>
      <c r="N45" s="21"/>
      <c r="O45" s="21"/>
      <c r="P45" s="75">
        <f t="shared" si="9"/>
        <v>0</v>
      </c>
      <c r="Q45" s="8"/>
      <c r="R45" s="21"/>
      <c r="S45" s="8"/>
      <c r="T45" s="21"/>
      <c r="U45" s="8"/>
      <c r="V45" s="21"/>
      <c r="W45" s="8"/>
      <c r="X45" s="78">
        <f t="shared" si="0"/>
        <v>0</v>
      </c>
      <c r="Y45" s="90" t="str">
        <f t="shared" si="3"/>
        <v xml:space="preserve">      </v>
      </c>
      <c r="Z45" s="22"/>
      <c r="AA45" s="22"/>
      <c r="AB45" s="22"/>
      <c r="AC45" s="22"/>
      <c r="AD45" s="22"/>
      <c r="AE45" s="22"/>
      <c r="AF45" s="22"/>
      <c r="AG45" s="83">
        <f t="shared" si="4"/>
        <v>0</v>
      </c>
      <c r="AH45" s="11"/>
      <c r="AI45" s="22"/>
      <c r="AJ45" s="22"/>
      <c r="AK45" s="22"/>
      <c r="AL45" s="22"/>
      <c r="AM45" s="22"/>
      <c r="AN45" s="22"/>
      <c r="AO45" s="22"/>
      <c r="AP45" s="83">
        <f t="shared" si="5"/>
        <v>0</v>
      </c>
      <c r="AQ45" s="11"/>
    </row>
    <row r="46" spans="1:43" ht="30" x14ac:dyDescent="0.25">
      <c r="A46" s="618"/>
      <c r="B46" s="617"/>
      <c r="C46" s="617"/>
      <c r="D46" s="29">
        <v>40</v>
      </c>
      <c r="E46" s="31" t="s">
        <v>44</v>
      </c>
      <c r="F46" s="21"/>
      <c r="G46" s="8"/>
      <c r="H46" s="21"/>
      <c r="I46" s="21"/>
      <c r="J46" s="75">
        <f t="shared" si="8"/>
        <v>0</v>
      </c>
      <c r="K46" s="8"/>
      <c r="L46" s="21"/>
      <c r="M46" s="8"/>
      <c r="N46" s="21"/>
      <c r="O46" s="21"/>
      <c r="P46" s="75">
        <f t="shared" si="9"/>
        <v>0</v>
      </c>
      <c r="Q46" s="8"/>
      <c r="R46" s="21"/>
      <c r="S46" s="8"/>
      <c r="T46" s="21">
        <v>0</v>
      </c>
      <c r="U46" s="8">
        <v>0</v>
      </c>
      <c r="V46" s="21"/>
      <c r="W46" s="8"/>
      <c r="X46" s="78">
        <f t="shared" si="0"/>
        <v>0</v>
      </c>
      <c r="Y46" s="90" t="str">
        <f t="shared" si="3"/>
        <v xml:space="preserve">     0 </v>
      </c>
      <c r="Z46" s="22"/>
      <c r="AA46" s="22"/>
      <c r="AB46" s="22"/>
      <c r="AC46" s="22"/>
      <c r="AD46" s="22"/>
      <c r="AE46" s="22"/>
      <c r="AF46" s="22"/>
      <c r="AG46" s="83">
        <f t="shared" si="4"/>
        <v>0</v>
      </c>
      <c r="AH46" s="11"/>
      <c r="AI46" s="22"/>
      <c r="AJ46" s="22"/>
      <c r="AK46" s="22"/>
      <c r="AL46" s="22"/>
      <c r="AM46" s="22"/>
      <c r="AN46" s="22"/>
      <c r="AO46" s="22"/>
      <c r="AP46" s="83">
        <f t="shared" si="5"/>
        <v>0</v>
      </c>
      <c r="AQ46" s="11"/>
    </row>
    <row r="47" spans="1:43" ht="30" x14ac:dyDescent="0.25">
      <c r="A47" s="618"/>
      <c r="B47" s="617"/>
      <c r="C47" s="617"/>
      <c r="D47" s="29">
        <v>41</v>
      </c>
      <c r="E47" s="31" t="s">
        <v>22</v>
      </c>
      <c r="F47" s="48"/>
      <c r="G47" s="49"/>
      <c r="H47" s="48"/>
      <c r="I47" s="48"/>
      <c r="J47" s="76"/>
      <c r="K47" s="49"/>
      <c r="L47" s="48"/>
      <c r="M47" s="49"/>
      <c r="N47" s="48"/>
      <c r="O47" s="48"/>
      <c r="P47" s="76"/>
      <c r="Q47" s="49"/>
      <c r="R47" s="48"/>
      <c r="S47" s="49"/>
      <c r="T47" s="48"/>
      <c r="U47" s="49"/>
      <c r="V47" s="48"/>
      <c r="W47" s="49"/>
      <c r="X47" s="80"/>
      <c r="Y47" s="91" t="str">
        <f t="shared" si="3"/>
        <v xml:space="preserve">      </v>
      </c>
      <c r="Z47" s="50"/>
      <c r="AA47" s="50"/>
      <c r="AB47" s="50"/>
      <c r="AC47" s="50"/>
      <c r="AD47" s="50"/>
      <c r="AE47" s="50"/>
      <c r="AF47" s="50"/>
      <c r="AG47" s="85"/>
      <c r="AH47" s="51"/>
      <c r="AI47" s="50"/>
      <c r="AJ47" s="50"/>
      <c r="AK47" s="50"/>
      <c r="AL47" s="50"/>
      <c r="AM47" s="50"/>
      <c r="AN47" s="50"/>
      <c r="AO47" s="50"/>
      <c r="AP47" s="85"/>
      <c r="AQ47" s="51"/>
    </row>
    <row r="48" spans="1:43" ht="75" x14ac:dyDescent="0.25">
      <c r="A48" s="618"/>
      <c r="B48" s="616" t="s">
        <v>45</v>
      </c>
      <c r="C48" s="616" t="s">
        <v>46</v>
      </c>
      <c r="D48" s="29">
        <v>42</v>
      </c>
      <c r="E48" s="31" t="s">
        <v>47</v>
      </c>
      <c r="F48" s="21">
        <v>1600</v>
      </c>
      <c r="G48" s="8" t="s">
        <v>386</v>
      </c>
      <c r="H48" s="21"/>
      <c r="I48" s="21"/>
      <c r="J48" s="75">
        <f t="shared" ref="J48:J56" si="10">+I48+H48</f>
        <v>0</v>
      </c>
      <c r="K48" s="8"/>
      <c r="L48" s="21">
        <v>0</v>
      </c>
      <c r="M48" s="8" t="s">
        <v>387</v>
      </c>
      <c r="N48" s="21"/>
      <c r="O48" s="21"/>
      <c r="P48" s="75">
        <f t="shared" ref="P48:P56" si="11">+O48+N48</f>
        <v>0</v>
      </c>
      <c r="Q48" s="8"/>
      <c r="R48" s="21"/>
      <c r="S48" s="8"/>
      <c r="T48" s="21">
        <v>114.848</v>
      </c>
      <c r="U48" s="8" t="s">
        <v>835</v>
      </c>
      <c r="V48" s="21"/>
      <c r="W48" s="8"/>
      <c r="X48" s="78">
        <f t="shared" si="0"/>
        <v>1714.848</v>
      </c>
      <c r="Y48" s="90" t="str">
        <f t="shared" si="3"/>
        <v xml:space="preserve">1. Ongoing activity to Treasury. Fund towards 1.6 lakhs sterilisations in Public facilities @ Rs.1000/(Rs.1600 Lakhs )        
2.  Ongoing activity. Total cost is Rs.114.85 lakhs.  Fund proposed towards conducting sterilisation Fixed Day services (FDS) in 388 blocks @ Rs.7400/- per FDS in a month Every quarter 1 FDS </v>
      </c>
      <c r="Z48" s="22"/>
      <c r="AA48" s="22"/>
      <c r="AB48" s="22"/>
      <c r="AC48" s="22"/>
      <c r="AD48" s="22"/>
      <c r="AE48" s="22"/>
      <c r="AF48" s="22"/>
      <c r="AG48" s="83">
        <f t="shared" si="4"/>
        <v>0</v>
      </c>
      <c r="AH48" s="11"/>
      <c r="AI48" s="22"/>
      <c r="AJ48" s="22"/>
      <c r="AK48" s="22"/>
      <c r="AL48" s="22"/>
      <c r="AM48" s="22"/>
      <c r="AN48" s="22"/>
      <c r="AO48" s="22"/>
      <c r="AP48" s="83">
        <f t="shared" si="5"/>
        <v>0</v>
      </c>
      <c r="AQ48" s="11"/>
    </row>
    <row r="49" spans="1:43" ht="45" x14ac:dyDescent="0.25">
      <c r="A49" s="618"/>
      <c r="B49" s="616"/>
      <c r="C49" s="616"/>
      <c r="D49" s="29">
        <v>43</v>
      </c>
      <c r="E49" s="31" t="s">
        <v>48</v>
      </c>
      <c r="F49" s="21">
        <v>15</v>
      </c>
      <c r="G49" s="8" t="s">
        <v>388</v>
      </c>
      <c r="H49" s="21"/>
      <c r="I49" s="21"/>
      <c r="J49" s="75">
        <f t="shared" si="10"/>
        <v>0</v>
      </c>
      <c r="K49" s="8"/>
      <c r="L49" s="21"/>
      <c r="M49" s="8"/>
      <c r="N49" s="21"/>
      <c r="O49" s="21">
        <v>0</v>
      </c>
      <c r="P49" s="75">
        <f t="shared" si="11"/>
        <v>0</v>
      </c>
      <c r="Q49" s="8"/>
      <c r="R49" s="21"/>
      <c r="S49" s="8"/>
      <c r="T49" s="21">
        <v>29.821999999999999</v>
      </c>
      <c r="U49" s="8" t="s">
        <v>836</v>
      </c>
      <c r="V49" s="21"/>
      <c r="W49" s="8"/>
      <c r="X49" s="78">
        <f t="shared" si="0"/>
        <v>44.822000000000003</v>
      </c>
      <c r="Y49" s="90" t="str">
        <f t="shared" si="3"/>
        <v xml:space="preserve">1. Ongoing activity. Total cost is Rs.15 lakhs. Fund towards 1000 sterilisations @Rs.1500/- 
     2. Ongoing activity. Total cost is Rs.29.82 lakhs.  Fund proposed towards conducting NSV FDS in 403 (388 block +15 zones in Chennai ) PHCs @ Rs.7400 per FDS in a year </v>
      </c>
      <c r="Z49" s="22"/>
      <c r="AA49" s="22"/>
      <c r="AB49" s="22"/>
      <c r="AC49" s="22"/>
      <c r="AD49" s="22"/>
      <c r="AE49" s="22"/>
      <c r="AF49" s="22"/>
      <c r="AG49" s="83">
        <f t="shared" si="4"/>
        <v>0</v>
      </c>
      <c r="AH49" s="11"/>
      <c r="AI49" s="22"/>
      <c r="AJ49" s="22"/>
      <c r="AK49" s="22"/>
      <c r="AL49" s="22"/>
      <c r="AM49" s="22"/>
      <c r="AN49" s="22"/>
      <c r="AO49" s="22"/>
      <c r="AP49" s="83">
        <f t="shared" si="5"/>
        <v>0</v>
      </c>
      <c r="AQ49" s="11"/>
    </row>
    <row r="50" spans="1:43" ht="105" x14ac:dyDescent="0.25">
      <c r="A50" s="618"/>
      <c r="B50" s="616"/>
      <c r="C50" s="616"/>
      <c r="D50" s="29">
        <v>44</v>
      </c>
      <c r="E50" s="31" t="s">
        <v>49</v>
      </c>
      <c r="F50" s="21">
        <v>601.26</v>
      </c>
      <c r="G50" s="8" t="s">
        <v>1212</v>
      </c>
      <c r="H50" s="21"/>
      <c r="I50" s="21"/>
      <c r="J50" s="75">
        <f t="shared" si="10"/>
        <v>0</v>
      </c>
      <c r="K50" s="8"/>
      <c r="L50" s="21"/>
      <c r="M50" s="8"/>
      <c r="N50" s="21"/>
      <c r="O50" s="21"/>
      <c r="P50" s="75">
        <f t="shared" si="11"/>
        <v>0</v>
      </c>
      <c r="Q50" s="8"/>
      <c r="R50" s="21"/>
      <c r="S50" s="8"/>
      <c r="T50" s="21"/>
      <c r="U50" s="8"/>
      <c r="V50" s="21"/>
      <c r="W50" s="8"/>
      <c r="X50" s="78">
        <f t="shared" si="0"/>
        <v>601.26</v>
      </c>
      <c r="Y50" s="90" t="str">
        <f t="shared" si="3"/>
        <v xml:space="preserve">1. Ongoing activity: Budget proposed for Rs.600 Lakhs - PPIUCD insertions at Rs.300/- to the 2,00,000  beneficiaries. 
2. Ongoing activity: Budget proposed for 420 PPIUCD/PAIUCD insertions at Rs.300/ beneficiaries.  Total cost is Rs.1.26 lakhs      </v>
      </c>
      <c r="Z50" s="22"/>
      <c r="AA50" s="22"/>
      <c r="AB50" s="22"/>
      <c r="AC50" s="22"/>
      <c r="AD50" s="22"/>
      <c r="AE50" s="22"/>
      <c r="AF50" s="22"/>
      <c r="AG50" s="83">
        <f t="shared" si="4"/>
        <v>0</v>
      </c>
      <c r="AH50" s="11"/>
      <c r="AI50" s="22"/>
      <c r="AJ50" s="22"/>
      <c r="AK50" s="22"/>
      <c r="AL50" s="22"/>
      <c r="AM50" s="22"/>
      <c r="AN50" s="22"/>
      <c r="AO50" s="22"/>
      <c r="AP50" s="83">
        <f t="shared" si="5"/>
        <v>0</v>
      </c>
      <c r="AQ50" s="11"/>
    </row>
    <row r="51" spans="1:43" x14ac:dyDescent="0.25">
      <c r="A51" s="618"/>
      <c r="B51" s="616"/>
      <c r="C51" s="616"/>
      <c r="D51" s="29">
        <v>45</v>
      </c>
      <c r="E51" s="31" t="s">
        <v>50</v>
      </c>
      <c r="F51" s="21"/>
      <c r="G51" s="8"/>
      <c r="H51" s="21"/>
      <c r="I51" s="21"/>
      <c r="J51" s="75">
        <f t="shared" si="10"/>
        <v>0</v>
      </c>
      <c r="K51" s="8"/>
      <c r="L51" s="21"/>
      <c r="M51" s="8"/>
      <c r="N51" s="21"/>
      <c r="O51" s="21"/>
      <c r="P51" s="75">
        <f t="shared" si="11"/>
        <v>0</v>
      </c>
      <c r="Q51" s="8"/>
      <c r="R51" s="21"/>
      <c r="S51" s="8"/>
      <c r="T51" s="21"/>
      <c r="U51" s="8"/>
      <c r="V51" s="21"/>
      <c r="W51" s="8"/>
      <c r="X51" s="78">
        <f t="shared" si="0"/>
        <v>0</v>
      </c>
      <c r="Y51" s="90" t="str">
        <f t="shared" si="3"/>
        <v xml:space="preserve">      </v>
      </c>
      <c r="Z51" s="22"/>
      <c r="AA51" s="22"/>
      <c r="AB51" s="22"/>
      <c r="AC51" s="22"/>
      <c r="AD51" s="22"/>
      <c r="AE51" s="22"/>
      <c r="AF51" s="22"/>
      <c r="AG51" s="83">
        <f t="shared" si="4"/>
        <v>0</v>
      </c>
      <c r="AH51" s="11"/>
      <c r="AI51" s="22"/>
      <c r="AJ51" s="22"/>
      <c r="AK51" s="22"/>
      <c r="AL51" s="22"/>
      <c r="AM51" s="22"/>
      <c r="AN51" s="22"/>
      <c r="AO51" s="22"/>
      <c r="AP51" s="83">
        <f t="shared" si="5"/>
        <v>0</v>
      </c>
      <c r="AQ51" s="11"/>
    </row>
    <row r="52" spans="1:43" ht="30" x14ac:dyDescent="0.25">
      <c r="A52" s="618"/>
      <c r="B52" s="616"/>
      <c r="C52" s="616"/>
      <c r="D52" s="29">
        <v>46</v>
      </c>
      <c r="E52" s="31" t="s">
        <v>337</v>
      </c>
      <c r="F52" s="21"/>
      <c r="G52" s="8"/>
      <c r="H52" s="21"/>
      <c r="I52" s="21"/>
      <c r="J52" s="75">
        <f t="shared" si="10"/>
        <v>0</v>
      </c>
      <c r="K52" s="8"/>
      <c r="L52" s="21"/>
      <c r="M52" s="8"/>
      <c r="N52" s="21"/>
      <c r="O52" s="21"/>
      <c r="P52" s="75">
        <f t="shared" si="11"/>
        <v>0</v>
      </c>
      <c r="Q52" s="8"/>
      <c r="R52" s="21"/>
      <c r="S52" s="8"/>
      <c r="T52" s="21"/>
      <c r="U52" s="8"/>
      <c r="V52" s="21"/>
      <c r="W52" s="8"/>
      <c r="X52" s="78">
        <f t="shared" si="0"/>
        <v>0</v>
      </c>
      <c r="Y52" s="90" t="str">
        <f t="shared" si="3"/>
        <v xml:space="preserve">      </v>
      </c>
      <c r="Z52" s="22"/>
      <c r="AA52" s="22"/>
      <c r="AB52" s="22"/>
      <c r="AC52" s="22"/>
      <c r="AD52" s="22"/>
      <c r="AE52" s="22"/>
      <c r="AF52" s="22"/>
      <c r="AG52" s="83">
        <f t="shared" si="4"/>
        <v>0</v>
      </c>
      <c r="AH52" s="11"/>
      <c r="AI52" s="22"/>
      <c r="AJ52" s="22"/>
      <c r="AK52" s="22"/>
      <c r="AL52" s="22"/>
      <c r="AM52" s="22"/>
      <c r="AN52" s="22"/>
      <c r="AO52" s="22"/>
      <c r="AP52" s="83">
        <f t="shared" si="5"/>
        <v>0</v>
      </c>
      <c r="AQ52" s="11"/>
    </row>
    <row r="53" spans="1:43" ht="30" x14ac:dyDescent="0.25">
      <c r="A53" s="618"/>
      <c r="B53" s="616"/>
      <c r="C53" s="616"/>
      <c r="D53" s="29">
        <v>47</v>
      </c>
      <c r="E53" s="31" t="s">
        <v>51</v>
      </c>
      <c r="F53" s="21">
        <v>118.74</v>
      </c>
      <c r="G53" s="8" t="s">
        <v>389</v>
      </c>
      <c r="H53" s="21"/>
      <c r="I53" s="21"/>
      <c r="J53" s="75">
        <f t="shared" si="10"/>
        <v>0</v>
      </c>
      <c r="K53" s="8"/>
      <c r="L53" s="21"/>
      <c r="M53" s="8"/>
      <c r="N53" s="21"/>
      <c r="O53" s="21"/>
      <c r="P53" s="75">
        <f t="shared" si="11"/>
        <v>0</v>
      </c>
      <c r="Q53" s="8"/>
      <c r="R53" s="21"/>
      <c r="S53" s="8"/>
      <c r="T53" s="21"/>
      <c r="U53" s="8"/>
      <c r="V53" s="21"/>
      <c r="W53" s="8"/>
      <c r="X53" s="78">
        <f t="shared" si="0"/>
        <v>118.74</v>
      </c>
      <c r="Y53" s="90" t="str">
        <f t="shared" si="3"/>
        <v xml:space="preserve">Ongoing activity. Fund of Rs.118.74  lakh required for death, failure and medical complication clearance.                                                                                                                              </v>
      </c>
      <c r="Z53" s="22"/>
      <c r="AA53" s="22"/>
      <c r="AB53" s="22"/>
      <c r="AC53" s="22"/>
      <c r="AD53" s="22"/>
      <c r="AE53" s="22"/>
      <c r="AF53" s="22"/>
      <c r="AG53" s="83">
        <f t="shared" si="4"/>
        <v>0</v>
      </c>
      <c r="AH53" s="11"/>
      <c r="AI53" s="22"/>
      <c r="AJ53" s="22"/>
      <c r="AK53" s="22"/>
      <c r="AL53" s="22"/>
      <c r="AM53" s="22"/>
      <c r="AN53" s="22"/>
      <c r="AO53" s="22"/>
      <c r="AP53" s="83">
        <f t="shared" si="5"/>
        <v>0</v>
      </c>
      <c r="AQ53" s="11"/>
    </row>
    <row r="54" spans="1:43" x14ac:dyDescent="0.25">
      <c r="A54" s="618"/>
      <c r="B54" s="616"/>
      <c r="C54" s="616"/>
      <c r="D54" s="29">
        <v>48</v>
      </c>
      <c r="E54" s="31" t="s">
        <v>52</v>
      </c>
      <c r="F54" s="21"/>
      <c r="G54" s="8"/>
      <c r="H54" s="21"/>
      <c r="I54" s="21"/>
      <c r="J54" s="75">
        <f t="shared" si="10"/>
        <v>0</v>
      </c>
      <c r="K54" s="8"/>
      <c r="L54" s="21"/>
      <c r="M54" s="8"/>
      <c r="N54" s="21"/>
      <c r="O54" s="21"/>
      <c r="P54" s="75">
        <f t="shared" si="11"/>
        <v>0</v>
      </c>
      <c r="Q54" s="8"/>
      <c r="R54" s="21"/>
      <c r="S54" s="8"/>
      <c r="T54" s="21"/>
      <c r="U54" s="8"/>
      <c r="V54" s="21"/>
      <c r="W54" s="8"/>
      <c r="X54" s="78">
        <f t="shared" si="0"/>
        <v>0</v>
      </c>
      <c r="Y54" s="90" t="str">
        <f t="shared" si="3"/>
        <v xml:space="preserve">      </v>
      </c>
      <c r="Z54" s="22"/>
      <c r="AA54" s="22"/>
      <c r="AB54" s="22"/>
      <c r="AC54" s="22"/>
      <c r="AD54" s="22"/>
      <c r="AE54" s="22"/>
      <c r="AF54" s="22"/>
      <c r="AG54" s="83">
        <f t="shared" si="4"/>
        <v>0</v>
      </c>
      <c r="AH54" s="11"/>
      <c r="AI54" s="22"/>
      <c r="AJ54" s="22"/>
      <c r="AK54" s="22"/>
      <c r="AL54" s="22"/>
      <c r="AM54" s="22"/>
      <c r="AN54" s="22"/>
      <c r="AO54" s="22"/>
      <c r="AP54" s="83">
        <f t="shared" si="5"/>
        <v>0</v>
      </c>
      <c r="AQ54" s="11"/>
    </row>
    <row r="55" spans="1:43" ht="75" x14ac:dyDescent="0.25">
      <c r="A55" s="618"/>
      <c r="B55" s="616"/>
      <c r="C55" s="616"/>
      <c r="D55" s="29">
        <v>49</v>
      </c>
      <c r="E55" s="31" t="s">
        <v>338</v>
      </c>
      <c r="F55" s="21"/>
      <c r="G55" s="8"/>
      <c r="H55" s="21"/>
      <c r="I55" s="21"/>
      <c r="J55" s="75">
        <f t="shared" si="10"/>
        <v>0</v>
      </c>
      <c r="K55" s="8"/>
      <c r="L55" s="21"/>
      <c r="M55" s="8"/>
      <c r="N55" s="21"/>
      <c r="O55" s="21"/>
      <c r="P55" s="75">
        <f t="shared" si="11"/>
        <v>0</v>
      </c>
      <c r="Q55" s="8"/>
      <c r="R55" s="21"/>
      <c r="S55" s="8"/>
      <c r="T55" s="21">
        <v>0</v>
      </c>
      <c r="U55" s="8" t="s">
        <v>837</v>
      </c>
      <c r="V55" s="21"/>
      <c r="W55" s="8"/>
      <c r="X55" s="78">
        <f t="shared" si="0"/>
        <v>0</v>
      </c>
      <c r="Y55" s="90" t="str">
        <f t="shared" si="3"/>
        <v xml:space="preserve">     As per NPCC Discussion - the activity World Population Day has been shifted to IEC Annex 204
Rs.15.50 Lakhs  As per NPCC Discussion - the activity Vasectomy Fortnight celebrations has been shifted to IEC Annex 204
Rs.15.50 Lakhs  </v>
      </c>
      <c r="Z55" s="22"/>
      <c r="AA55" s="22"/>
      <c r="AB55" s="22"/>
      <c r="AC55" s="22"/>
      <c r="AD55" s="22"/>
      <c r="AE55" s="22"/>
      <c r="AF55" s="22"/>
      <c r="AG55" s="83">
        <f t="shared" si="4"/>
        <v>0</v>
      </c>
      <c r="AH55" s="11"/>
      <c r="AI55" s="22"/>
      <c r="AJ55" s="22"/>
      <c r="AK55" s="22"/>
      <c r="AL55" s="22"/>
      <c r="AM55" s="22"/>
      <c r="AN55" s="22"/>
      <c r="AO55" s="22"/>
      <c r="AP55" s="83">
        <f t="shared" si="5"/>
        <v>0</v>
      </c>
      <c r="AQ55" s="11"/>
    </row>
    <row r="56" spans="1:43" ht="345" x14ac:dyDescent="0.25">
      <c r="A56" s="618"/>
      <c r="B56" s="616"/>
      <c r="C56" s="616"/>
      <c r="D56" s="29">
        <v>50</v>
      </c>
      <c r="E56" s="31" t="s">
        <v>53</v>
      </c>
      <c r="F56" s="21"/>
      <c r="G56" s="8"/>
      <c r="H56" s="21"/>
      <c r="I56" s="21"/>
      <c r="J56" s="75">
        <f t="shared" si="10"/>
        <v>0</v>
      </c>
      <c r="K56" s="8"/>
      <c r="L56" s="21"/>
      <c r="M56" s="8"/>
      <c r="N56" s="21"/>
      <c r="O56" s="21"/>
      <c r="P56" s="75">
        <f t="shared" si="11"/>
        <v>0</v>
      </c>
      <c r="Q56" s="8"/>
      <c r="R56" s="21"/>
      <c r="S56" s="8"/>
      <c r="T56" s="21"/>
      <c r="U56" s="8"/>
      <c r="V56" s="21">
        <v>5.5599999000000002</v>
      </c>
      <c r="W56" s="8" t="s">
        <v>1213</v>
      </c>
      <c r="X56" s="78">
        <f t="shared" si="0"/>
        <v>5.5599999000000002</v>
      </c>
      <c r="Y56" s="90" t="str">
        <f t="shared" si="3"/>
        <v xml:space="preserve">      Ongoing activity: 
Revised as per NPCC Discussion.
Proposed for Surveillance: Rs 5.56 Lakh
(i) Rs 0.28 Lakh for 1 Death Panel Committee(Death Audit)
(ii) Rs 4.56 lakh for Quarterly DQAC/DISC meetings @ Rs 12,000/- per district (38 districts)
(iii) Rs 0.72 Lakh for 6 FP Sub Committee meeting @ Rs 12,000/-per meeting 
The following proposals are dropped as per NPCC Discussions: 
(iv) Rs 0.24 Lakh for  1 Claim Clearance meeting
(v) Rs 0.36 lakh for 1 meeting for Court cases</v>
      </c>
      <c r="Z56" s="22"/>
      <c r="AA56" s="22"/>
      <c r="AB56" s="22"/>
      <c r="AC56" s="22"/>
      <c r="AD56" s="22"/>
      <c r="AE56" s="22"/>
      <c r="AF56" s="22"/>
      <c r="AG56" s="83">
        <f t="shared" si="4"/>
        <v>0</v>
      </c>
      <c r="AH56" s="11"/>
      <c r="AI56" s="22"/>
      <c r="AJ56" s="22"/>
      <c r="AK56" s="22"/>
      <c r="AL56" s="22"/>
      <c r="AM56" s="22"/>
      <c r="AN56" s="22"/>
      <c r="AO56" s="22"/>
      <c r="AP56" s="83">
        <f t="shared" si="5"/>
        <v>0</v>
      </c>
      <c r="AQ56" s="11"/>
    </row>
    <row r="57" spans="1:43" ht="30" x14ac:dyDescent="0.25">
      <c r="A57" s="618"/>
      <c r="B57" s="616"/>
      <c r="C57" s="616"/>
      <c r="D57" s="29">
        <v>51</v>
      </c>
      <c r="E57" s="31" t="s">
        <v>22</v>
      </c>
      <c r="F57" s="48"/>
      <c r="G57" s="49"/>
      <c r="H57" s="48"/>
      <c r="I57" s="48"/>
      <c r="J57" s="76"/>
      <c r="K57" s="49"/>
      <c r="L57" s="48"/>
      <c r="M57" s="49"/>
      <c r="N57" s="48"/>
      <c r="O57" s="48"/>
      <c r="P57" s="76"/>
      <c r="Q57" s="49"/>
      <c r="R57" s="48"/>
      <c r="S57" s="49"/>
      <c r="T57" s="48"/>
      <c r="U57" s="49"/>
      <c r="V57" s="48"/>
      <c r="W57" s="49"/>
      <c r="X57" s="80"/>
      <c r="Y57" s="91" t="str">
        <f t="shared" si="3"/>
        <v xml:space="preserve">      </v>
      </c>
      <c r="Z57" s="50"/>
      <c r="AA57" s="50"/>
      <c r="AB57" s="50"/>
      <c r="AC57" s="50"/>
      <c r="AD57" s="50"/>
      <c r="AE57" s="50"/>
      <c r="AF57" s="50"/>
      <c r="AG57" s="85"/>
      <c r="AH57" s="51"/>
      <c r="AI57" s="50"/>
      <c r="AJ57" s="50"/>
      <c r="AK57" s="50"/>
      <c r="AL57" s="50"/>
      <c r="AM57" s="50"/>
      <c r="AN57" s="50"/>
      <c r="AO57" s="50"/>
      <c r="AP57" s="85"/>
      <c r="AQ57" s="51"/>
    </row>
    <row r="58" spans="1:43" ht="165" x14ac:dyDescent="0.25">
      <c r="A58" s="618"/>
      <c r="B58" s="616" t="s">
        <v>54</v>
      </c>
      <c r="C58" s="616" t="s">
        <v>55</v>
      </c>
      <c r="D58" s="29">
        <v>52</v>
      </c>
      <c r="E58" s="31" t="s">
        <v>56</v>
      </c>
      <c r="F58" s="21"/>
      <c r="G58" s="8"/>
      <c r="H58" s="21"/>
      <c r="I58" s="21"/>
      <c r="J58" s="75">
        <f t="shared" ref="J58:J66" si="12">+I58+H58</f>
        <v>0</v>
      </c>
      <c r="K58" s="8"/>
      <c r="L58" s="21"/>
      <c r="M58" s="8"/>
      <c r="N58" s="21"/>
      <c r="O58" s="21">
        <v>0</v>
      </c>
      <c r="P58" s="75">
        <f t="shared" ref="P58:P66" si="13">+O58+N58</f>
        <v>0</v>
      </c>
      <c r="Q58" s="8"/>
      <c r="R58" s="21">
        <v>637.43084999999996</v>
      </c>
      <c r="S58" s="94" t="s">
        <v>838</v>
      </c>
      <c r="T58" s="21">
        <v>0</v>
      </c>
      <c r="U58" s="94" t="s">
        <v>839</v>
      </c>
      <c r="V58" s="21"/>
      <c r="W58" s="8"/>
      <c r="X58" s="78">
        <f t="shared" si="0"/>
        <v>637.43084999999996</v>
      </c>
      <c r="Y58" s="90" t="str">
        <f t="shared" si="3"/>
        <v xml:space="preserve">    1. New activity.  HB testing for school children under Test Treat Talk Track Strategy under Anaemia Mukth Bharat  
Hb testing using strips  for  6th, 9th and 11th Standard students -  (28,33,026)
a. Rs.15/ test  x 28,33,026 children =Rs. 424.95 Lakhs 
b.Rs.15 / test x 14,16,513 children =Rs. 212.48 Lakhs.  Total cost is Rs.637.43 lakhs.  Details enclosed in RCH 52 AMB STRIPS 
2. The proposed new activity for  Incentive Support  for  Test Treat Talk Track Anaemia strategy  under Anaemia Mukth Bharat as incentive to volunteers for ensuring re-testing of children has been dropped.  </v>
      </c>
      <c r="Z58" s="22"/>
      <c r="AA58" s="22"/>
      <c r="AB58" s="22"/>
      <c r="AC58" s="22"/>
      <c r="AD58" s="22"/>
      <c r="AE58" s="22"/>
      <c r="AF58" s="22"/>
      <c r="AG58" s="83">
        <f t="shared" si="4"/>
        <v>0</v>
      </c>
      <c r="AH58" s="11"/>
      <c r="AI58" s="22"/>
      <c r="AJ58" s="22"/>
      <c r="AK58" s="22"/>
      <c r="AL58" s="22"/>
      <c r="AM58" s="22"/>
      <c r="AN58" s="22"/>
      <c r="AO58" s="22"/>
      <c r="AP58" s="83">
        <f t="shared" si="5"/>
        <v>0</v>
      </c>
      <c r="AQ58" s="11"/>
    </row>
    <row r="59" spans="1:43" ht="270" x14ac:dyDescent="0.25">
      <c r="A59" s="618"/>
      <c r="B59" s="617"/>
      <c r="C59" s="617"/>
      <c r="D59" s="29">
        <v>53</v>
      </c>
      <c r="E59" s="31" t="s">
        <v>57</v>
      </c>
      <c r="F59" s="21"/>
      <c r="G59" s="8"/>
      <c r="H59" s="21"/>
      <c r="I59" s="21"/>
      <c r="J59" s="75">
        <f t="shared" si="12"/>
        <v>0</v>
      </c>
      <c r="K59" s="8"/>
      <c r="L59" s="21"/>
      <c r="M59" s="8"/>
      <c r="N59" s="21"/>
      <c r="O59" s="21">
        <v>506.79777200000001</v>
      </c>
      <c r="P59" s="75">
        <f t="shared" si="13"/>
        <v>506.79777200000001</v>
      </c>
      <c r="Q59" s="8" t="s">
        <v>840</v>
      </c>
      <c r="R59" s="21"/>
      <c r="S59" s="8"/>
      <c r="T59" s="21"/>
      <c r="U59" s="8"/>
      <c r="V59" s="21"/>
      <c r="W59" s="8"/>
      <c r="X59" s="78">
        <f t="shared" si="0"/>
        <v>506.79777200000001</v>
      </c>
      <c r="Y59" s="90" t="str">
        <f t="shared" si="3"/>
        <v xml:space="preserve">   1. Revised as per NPCC Discussions.
Ongoing activity:  
Total cost is Rs.121.83 lakhs. Target - 46,85,675 children @ Rs 1.3 / tablet. Two rounds in the age group of 1 to 5 years.
2. Revised as per NPCC Discussion.
Ongoing activity: Total cost is Rs.133.54 lakhs
51,36,278 children @ 1.3 for two rounds in the age group of 1 to 5 yrs. 
3. Revised as per NPCC Discussion. 
Ongoing activity: Total cost is Rs.140.86 lakhs.  54,17,841 children @ 1.3 for two rounds in the age group of 10-19 yrs. 
4. Revised as per NPCC Discussion. 
Ongoing activity: Total cost is Rs.110.56 lakhs. 42,52,428  Women  in the  age group of 20 to 30 years @ Rs  1.3/ tablet  for two rounds    </v>
      </c>
      <c r="Z59" s="22"/>
      <c r="AA59" s="22"/>
      <c r="AB59" s="22"/>
      <c r="AC59" s="22"/>
      <c r="AD59" s="22"/>
      <c r="AE59" s="22"/>
      <c r="AF59" s="22"/>
      <c r="AG59" s="83">
        <f t="shared" si="4"/>
        <v>0</v>
      </c>
      <c r="AH59" s="11"/>
      <c r="AI59" s="22"/>
      <c r="AJ59" s="22"/>
      <c r="AK59" s="22"/>
      <c r="AL59" s="22"/>
      <c r="AM59" s="22"/>
      <c r="AN59" s="22"/>
      <c r="AO59" s="22"/>
      <c r="AP59" s="83">
        <f t="shared" si="5"/>
        <v>0</v>
      </c>
      <c r="AQ59" s="11"/>
    </row>
    <row r="60" spans="1:43" ht="75" x14ac:dyDescent="0.25">
      <c r="A60" s="618"/>
      <c r="B60" s="617"/>
      <c r="C60" s="617"/>
      <c r="D60" s="29">
        <v>54</v>
      </c>
      <c r="E60" s="31" t="s">
        <v>58</v>
      </c>
      <c r="F60" s="21"/>
      <c r="G60" s="8"/>
      <c r="H60" s="21"/>
      <c r="I60" s="21">
        <v>84</v>
      </c>
      <c r="J60" s="75">
        <f t="shared" si="12"/>
        <v>84</v>
      </c>
      <c r="K60" s="94" t="s">
        <v>818</v>
      </c>
      <c r="L60" s="21"/>
      <c r="M60" s="8"/>
      <c r="N60" s="21"/>
      <c r="O60" s="21"/>
      <c r="P60" s="75">
        <f t="shared" si="13"/>
        <v>0</v>
      </c>
      <c r="Q60" s="8"/>
      <c r="R60" s="21"/>
      <c r="S60" s="8"/>
      <c r="T60" s="21">
        <v>90.143999999999991</v>
      </c>
      <c r="U60" s="8" t="s">
        <v>390</v>
      </c>
      <c r="V60" s="21"/>
      <c r="W60" s="8"/>
      <c r="X60" s="78">
        <f t="shared" si="0"/>
        <v>174.14400000000001</v>
      </c>
      <c r="Y60" s="90" t="str">
        <f t="shared" si="3"/>
        <v xml:space="preserve"> 1. New activity.  Establishment of NRC in 6 facilities Salem, Villupuram, Thoothukudi, Kanchipuram, Tiruppur and Tirupathur  at Rs.14 lakhs per centre.  Total cost is Rs.84 lakhs.  Details enclosed in RCH 54 NRC.    
2. Ongoing activity Rs.90.14 lakhs proposed for 12 functional NRCs @ Rs. 7.512 Lakhs per NRC . </v>
      </c>
      <c r="Z60" s="22"/>
      <c r="AA60" s="22"/>
      <c r="AB60" s="22"/>
      <c r="AC60" s="22"/>
      <c r="AD60" s="22"/>
      <c r="AE60" s="22"/>
      <c r="AF60" s="22"/>
      <c r="AG60" s="83">
        <f t="shared" si="4"/>
        <v>0</v>
      </c>
      <c r="AH60" s="11"/>
      <c r="AI60" s="22"/>
      <c r="AJ60" s="22"/>
      <c r="AK60" s="22"/>
      <c r="AL60" s="22"/>
      <c r="AM60" s="22"/>
      <c r="AN60" s="22"/>
      <c r="AO60" s="22"/>
      <c r="AP60" s="83">
        <f t="shared" si="5"/>
        <v>0</v>
      </c>
      <c r="AQ60" s="11"/>
    </row>
    <row r="61" spans="1:43" ht="75" x14ac:dyDescent="0.25">
      <c r="A61" s="618"/>
      <c r="B61" s="617"/>
      <c r="C61" s="617"/>
      <c r="D61" s="29">
        <v>55</v>
      </c>
      <c r="E61" s="31" t="s">
        <v>59</v>
      </c>
      <c r="F61" s="21"/>
      <c r="G61" s="8"/>
      <c r="H61" s="21"/>
      <c r="I61" s="21"/>
      <c r="J61" s="75">
        <f t="shared" si="12"/>
        <v>0</v>
      </c>
      <c r="K61" s="8"/>
      <c r="L61" s="21"/>
      <c r="M61" s="8"/>
      <c r="N61" s="21"/>
      <c r="O61" s="21">
        <v>122.42999811600001</v>
      </c>
      <c r="P61" s="75">
        <f t="shared" si="13"/>
        <v>122.42999811600001</v>
      </c>
      <c r="Q61" s="8" t="s">
        <v>841</v>
      </c>
      <c r="R61" s="21"/>
      <c r="S61" s="8"/>
      <c r="T61" s="21"/>
      <c r="U61" s="8"/>
      <c r="V61" s="21"/>
      <c r="W61" s="8"/>
      <c r="X61" s="78">
        <f t="shared" si="0"/>
        <v>122.42999811600001</v>
      </c>
      <c r="Y61" s="90" t="str">
        <f t="shared" si="3"/>
        <v xml:space="preserve">   Ongoing Activity. 
Revised as per NPCC Discussion.
Proposed for:
Rs 122.43 lakh for procurement of Vit A bottle for 1,69,618 children @Rs 72.18/100 ml bottle   </v>
      </c>
      <c r="Z61" s="22"/>
      <c r="AA61" s="22"/>
      <c r="AB61" s="22"/>
      <c r="AC61" s="22"/>
      <c r="AD61" s="22"/>
      <c r="AE61" s="22"/>
      <c r="AF61" s="22"/>
      <c r="AG61" s="83">
        <f t="shared" si="4"/>
        <v>0</v>
      </c>
      <c r="AH61" s="11"/>
      <c r="AI61" s="22"/>
      <c r="AJ61" s="22"/>
      <c r="AK61" s="22"/>
      <c r="AL61" s="22"/>
      <c r="AM61" s="22"/>
      <c r="AN61" s="22"/>
      <c r="AO61" s="22"/>
      <c r="AP61" s="83">
        <f t="shared" si="5"/>
        <v>0</v>
      </c>
      <c r="AQ61" s="11"/>
    </row>
    <row r="62" spans="1:43" ht="30" x14ac:dyDescent="0.25">
      <c r="A62" s="618"/>
      <c r="B62" s="617"/>
      <c r="C62" s="617"/>
      <c r="D62" s="29">
        <v>56</v>
      </c>
      <c r="E62" s="31" t="s">
        <v>60</v>
      </c>
      <c r="F62" s="21"/>
      <c r="G62" s="8"/>
      <c r="H62" s="21"/>
      <c r="I62" s="21"/>
      <c r="J62" s="75">
        <f t="shared" si="12"/>
        <v>0</v>
      </c>
      <c r="K62" s="8"/>
      <c r="L62" s="21"/>
      <c r="M62" s="8"/>
      <c r="N62" s="21"/>
      <c r="O62" s="21"/>
      <c r="P62" s="75">
        <f t="shared" si="13"/>
        <v>0</v>
      </c>
      <c r="Q62" s="8"/>
      <c r="R62" s="21"/>
      <c r="S62" s="8"/>
      <c r="T62" s="21"/>
      <c r="U62" s="8"/>
      <c r="V62" s="21"/>
      <c r="W62" s="8"/>
      <c r="X62" s="78">
        <f t="shared" si="0"/>
        <v>0</v>
      </c>
      <c r="Y62" s="90" t="str">
        <f t="shared" si="3"/>
        <v xml:space="preserve">      </v>
      </c>
      <c r="Z62" s="22"/>
      <c r="AA62" s="22"/>
      <c r="AB62" s="22"/>
      <c r="AC62" s="22"/>
      <c r="AD62" s="22"/>
      <c r="AE62" s="22"/>
      <c r="AF62" s="22"/>
      <c r="AG62" s="83">
        <f t="shared" si="4"/>
        <v>0</v>
      </c>
      <c r="AH62" s="11"/>
      <c r="AI62" s="22"/>
      <c r="AJ62" s="22"/>
      <c r="AK62" s="22"/>
      <c r="AL62" s="22"/>
      <c r="AM62" s="22"/>
      <c r="AN62" s="22"/>
      <c r="AO62" s="22"/>
      <c r="AP62" s="83">
        <f t="shared" si="5"/>
        <v>0</v>
      </c>
      <c r="AQ62" s="11"/>
    </row>
    <row r="63" spans="1:43" ht="165" x14ac:dyDescent="0.25">
      <c r="A63" s="618"/>
      <c r="B63" s="617"/>
      <c r="C63" s="617"/>
      <c r="D63" s="29">
        <v>57</v>
      </c>
      <c r="E63" s="31" t="s">
        <v>61</v>
      </c>
      <c r="F63" s="21"/>
      <c r="G63" s="8"/>
      <c r="H63" s="21"/>
      <c r="I63" s="21">
        <v>66</v>
      </c>
      <c r="J63" s="75">
        <f t="shared" si="12"/>
        <v>66</v>
      </c>
      <c r="K63" s="94" t="s">
        <v>391</v>
      </c>
      <c r="L63" s="21">
        <v>190</v>
      </c>
      <c r="M63" s="94" t="s">
        <v>819</v>
      </c>
      <c r="N63" s="21"/>
      <c r="O63" s="21"/>
      <c r="P63" s="75">
        <f t="shared" si="13"/>
        <v>0</v>
      </c>
      <c r="Q63" s="8"/>
      <c r="R63" s="21"/>
      <c r="S63" s="8"/>
      <c r="T63" s="21"/>
      <c r="U63" s="8"/>
      <c r="V63" s="21"/>
      <c r="W63" s="8"/>
      <c r="X63" s="78">
        <f t="shared" si="0"/>
        <v>256</v>
      </c>
      <c r="Y63" s="90" t="str">
        <f t="shared" si="3"/>
        <v xml:space="preserve"> 1. New activity.  Establishment of LMUs in 6 facilities at Rs.11 lakhs per unit.  Total cost is Rs.66 lakhs.  Details enclosed in RCH 57 LMU 
2. New activity. 
Procurement of equipment to LMU at Rs.10 lakhs.  Total cost is Rs.160 lakhs for 13 CLMC and 3 upgradation of  LMUs to CLMC.  Details enclosed in RCH 57 CLMC and LMU
3. New activity.  Procurement of equipment to 20 LMUs at Rs. 1.50 lakhs per unit.  Total cost is Rs.30 lakhs.  Details enclosed in RCH 57 LMU equipment    </v>
      </c>
      <c r="Z63" s="22"/>
      <c r="AA63" s="22"/>
      <c r="AB63" s="22"/>
      <c r="AC63" s="22"/>
      <c r="AD63" s="22"/>
      <c r="AE63" s="22"/>
      <c r="AF63" s="22"/>
      <c r="AG63" s="83">
        <f t="shared" si="4"/>
        <v>0</v>
      </c>
      <c r="AH63" s="11"/>
      <c r="AI63" s="22"/>
      <c r="AJ63" s="22"/>
      <c r="AK63" s="22"/>
      <c r="AL63" s="22"/>
      <c r="AM63" s="22"/>
      <c r="AN63" s="22"/>
      <c r="AO63" s="22"/>
      <c r="AP63" s="83">
        <f t="shared" si="5"/>
        <v>0</v>
      </c>
      <c r="AQ63" s="11"/>
    </row>
    <row r="64" spans="1:43" ht="30" x14ac:dyDescent="0.25">
      <c r="A64" s="618"/>
      <c r="B64" s="617"/>
      <c r="C64" s="617"/>
      <c r="D64" s="29">
        <v>58</v>
      </c>
      <c r="E64" s="31" t="s">
        <v>62</v>
      </c>
      <c r="F64" s="21"/>
      <c r="G64" s="8"/>
      <c r="H64" s="21"/>
      <c r="I64" s="21"/>
      <c r="J64" s="75">
        <f t="shared" si="12"/>
        <v>0</v>
      </c>
      <c r="K64" s="8"/>
      <c r="L64" s="21"/>
      <c r="M64" s="8"/>
      <c r="N64" s="21"/>
      <c r="O64" s="21">
        <v>0</v>
      </c>
      <c r="P64" s="75">
        <f t="shared" si="13"/>
        <v>0</v>
      </c>
      <c r="Q64" s="8" t="s">
        <v>392</v>
      </c>
      <c r="R64" s="21"/>
      <c r="S64" s="8"/>
      <c r="T64" s="21"/>
      <c r="U64" s="8"/>
      <c r="V64" s="21"/>
      <c r="W64" s="8"/>
      <c r="X64" s="78">
        <f t="shared" si="0"/>
        <v>0</v>
      </c>
      <c r="Y64" s="90" t="str">
        <f t="shared" si="3"/>
        <v xml:space="preserve">      </v>
      </c>
      <c r="Z64" s="22"/>
      <c r="AA64" s="22"/>
      <c r="AB64" s="22"/>
      <c r="AC64" s="22"/>
      <c r="AD64" s="22"/>
      <c r="AE64" s="22"/>
      <c r="AF64" s="22"/>
      <c r="AG64" s="83">
        <f t="shared" si="4"/>
        <v>0</v>
      </c>
      <c r="AH64" s="11"/>
      <c r="AI64" s="22"/>
      <c r="AJ64" s="22"/>
      <c r="AK64" s="22"/>
      <c r="AL64" s="22"/>
      <c r="AM64" s="22"/>
      <c r="AN64" s="22"/>
      <c r="AO64" s="22"/>
      <c r="AP64" s="83">
        <f t="shared" si="5"/>
        <v>0</v>
      </c>
      <c r="AQ64" s="11"/>
    </row>
    <row r="65" spans="1:43" x14ac:dyDescent="0.25">
      <c r="A65" s="618"/>
      <c r="B65" s="617"/>
      <c r="C65" s="617"/>
      <c r="D65" s="29">
        <v>59</v>
      </c>
      <c r="E65" s="31" t="s">
        <v>63</v>
      </c>
      <c r="F65" s="21"/>
      <c r="G65" s="8"/>
      <c r="H65" s="21"/>
      <c r="I65" s="21"/>
      <c r="J65" s="75">
        <f t="shared" si="12"/>
        <v>0</v>
      </c>
      <c r="K65" s="8"/>
      <c r="L65" s="21"/>
      <c r="M65" s="8"/>
      <c r="N65" s="21"/>
      <c r="O65" s="21"/>
      <c r="P65" s="75">
        <f t="shared" si="13"/>
        <v>0</v>
      </c>
      <c r="Q65" s="8"/>
      <c r="R65" s="21"/>
      <c r="S65" s="8"/>
      <c r="T65" s="21"/>
      <c r="U65" s="8"/>
      <c r="V65" s="21"/>
      <c r="W65" s="8"/>
      <c r="X65" s="78">
        <f t="shared" si="0"/>
        <v>0</v>
      </c>
      <c r="Y65" s="90" t="str">
        <f t="shared" si="3"/>
        <v xml:space="preserve">      </v>
      </c>
      <c r="Z65" s="22"/>
      <c r="AA65" s="22"/>
      <c r="AB65" s="22"/>
      <c r="AC65" s="22"/>
      <c r="AD65" s="22"/>
      <c r="AE65" s="22"/>
      <c r="AF65" s="22"/>
      <c r="AG65" s="83">
        <f t="shared" si="4"/>
        <v>0</v>
      </c>
      <c r="AH65" s="11"/>
      <c r="AI65" s="22"/>
      <c r="AJ65" s="22"/>
      <c r="AK65" s="22"/>
      <c r="AL65" s="22"/>
      <c r="AM65" s="22"/>
      <c r="AN65" s="22"/>
      <c r="AO65" s="22"/>
      <c r="AP65" s="83">
        <f t="shared" si="5"/>
        <v>0</v>
      </c>
      <c r="AQ65" s="11"/>
    </row>
    <row r="66" spans="1:43" ht="30" x14ac:dyDescent="0.25">
      <c r="A66" s="618"/>
      <c r="B66" s="617"/>
      <c r="C66" s="617"/>
      <c r="D66" s="29">
        <v>60</v>
      </c>
      <c r="E66" s="31" t="s">
        <v>64</v>
      </c>
      <c r="F66" s="21"/>
      <c r="G66" s="8"/>
      <c r="H66" s="21"/>
      <c r="I66" s="21"/>
      <c r="J66" s="75">
        <f t="shared" si="12"/>
        <v>0</v>
      </c>
      <c r="K66" s="8"/>
      <c r="L66" s="21"/>
      <c r="M66" s="8"/>
      <c r="N66" s="21"/>
      <c r="O66" s="21"/>
      <c r="P66" s="75">
        <f t="shared" si="13"/>
        <v>0</v>
      </c>
      <c r="Q66" s="8"/>
      <c r="R66" s="21"/>
      <c r="S66" s="8"/>
      <c r="T66" s="21"/>
      <c r="U66" s="8"/>
      <c r="V66" s="21"/>
      <c r="W66" s="8"/>
      <c r="X66" s="78">
        <f t="shared" si="0"/>
        <v>0</v>
      </c>
      <c r="Y66" s="90" t="str">
        <f t="shared" si="3"/>
        <v xml:space="preserve">      </v>
      </c>
      <c r="Z66" s="22"/>
      <c r="AA66" s="22"/>
      <c r="AB66" s="22"/>
      <c r="AC66" s="22"/>
      <c r="AD66" s="22"/>
      <c r="AE66" s="22"/>
      <c r="AF66" s="22"/>
      <c r="AG66" s="83">
        <f t="shared" si="4"/>
        <v>0</v>
      </c>
      <c r="AH66" s="11"/>
      <c r="AI66" s="22"/>
      <c r="AJ66" s="22"/>
      <c r="AK66" s="22"/>
      <c r="AL66" s="22"/>
      <c r="AM66" s="22"/>
      <c r="AN66" s="22"/>
      <c r="AO66" s="22"/>
      <c r="AP66" s="83">
        <f t="shared" si="5"/>
        <v>0</v>
      </c>
      <c r="AQ66" s="11"/>
    </row>
    <row r="67" spans="1:43" ht="30" x14ac:dyDescent="0.25">
      <c r="A67" s="618"/>
      <c r="B67" s="617"/>
      <c r="C67" s="617"/>
      <c r="D67" s="29">
        <v>61</v>
      </c>
      <c r="E67" s="31" t="s">
        <v>22</v>
      </c>
      <c r="F67" s="48"/>
      <c r="G67" s="49"/>
      <c r="H67" s="48"/>
      <c r="I67" s="48"/>
      <c r="J67" s="76"/>
      <c r="K67" s="49"/>
      <c r="L67" s="48"/>
      <c r="M67" s="49"/>
      <c r="N67" s="48"/>
      <c r="O67" s="48"/>
      <c r="P67" s="76"/>
      <c r="Q67" s="49"/>
      <c r="R67" s="48"/>
      <c r="S67" s="49"/>
      <c r="T67" s="48"/>
      <c r="U67" s="49"/>
      <c r="V67" s="48"/>
      <c r="W67" s="49"/>
      <c r="X67" s="80"/>
      <c r="Y67" s="91" t="str">
        <f t="shared" si="3"/>
        <v xml:space="preserve">      </v>
      </c>
      <c r="Z67" s="50"/>
      <c r="AA67" s="50"/>
      <c r="AB67" s="50"/>
      <c r="AC67" s="50"/>
      <c r="AD67" s="50"/>
      <c r="AE67" s="50"/>
      <c r="AF67" s="50"/>
      <c r="AG67" s="85"/>
      <c r="AH67" s="51"/>
      <c r="AI67" s="50"/>
      <c r="AJ67" s="50"/>
      <c r="AK67" s="50"/>
      <c r="AL67" s="50"/>
      <c r="AM67" s="50"/>
      <c r="AN67" s="50"/>
      <c r="AO67" s="50"/>
      <c r="AP67" s="85"/>
      <c r="AQ67" s="51"/>
    </row>
    <row r="68" spans="1:43" ht="75" x14ac:dyDescent="0.25">
      <c r="A68" s="618"/>
      <c r="B68" s="29" t="s">
        <v>65</v>
      </c>
      <c r="C68" s="33" t="s">
        <v>66</v>
      </c>
      <c r="D68" s="29">
        <v>62</v>
      </c>
      <c r="E68" s="31" t="s">
        <v>67</v>
      </c>
      <c r="F68" s="21"/>
      <c r="G68" s="8"/>
      <c r="H68" s="21"/>
      <c r="I68" s="21"/>
      <c r="J68" s="75">
        <f>+I68+H68</f>
        <v>0</v>
      </c>
      <c r="K68" s="8"/>
      <c r="L68" s="21"/>
      <c r="M68" s="8"/>
      <c r="N68" s="21"/>
      <c r="O68" s="21"/>
      <c r="P68" s="75">
        <f>+O68+N68</f>
        <v>0</v>
      </c>
      <c r="Q68" s="8"/>
      <c r="R68" s="21">
        <v>8.6930399999999999</v>
      </c>
      <c r="S68" s="8" t="s">
        <v>393</v>
      </c>
      <c r="T68" s="21"/>
      <c r="U68" s="8"/>
      <c r="V68" s="21">
        <v>2.5</v>
      </c>
      <c r="W68" s="8" t="s">
        <v>394</v>
      </c>
      <c r="X68" s="78">
        <f t="shared" si="0"/>
        <v>11.19304</v>
      </c>
      <c r="Y68" s="90" t="str">
        <f t="shared" si="3"/>
        <v xml:space="preserve">    1. Ongoing activity.  Total cost is Rs. 8.69 Lakhs for Salt Testing Kit for 2650 ASHA and 2346 HI in the state @ 29/ Kit @ Rs. 0.0002 Lakhs per unit for 29976 units
2. Ongoing activity.  Total cost is Rs.2.50 lakhs.  IDD survey at Rs.50000 per district for 5 districts.</v>
      </c>
      <c r="Z68" s="22"/>
      <c r="AA68" s="22"/>
      <c r="AB68" s="22"/>
      <c r="AC68" s="22"/>
      <c r="AD68" s="22"/>
      <c r="AE68" s="22"/>
      <c r="AF68" s="22"/>
      <c r="AG68" s="83">
        <f t="shared" si="4"/>
        <v>0</v>
      </c>
      <c r="AH68" s="11"/>
      <c r="AI68" s="22"/>
      <c r="AJ68" s="22"/>
      <c r="AK68" s="22"/>
      <c r="AL68" s="22"/>
      <c r="AM68" s="22"/>
      <c r="AN68" s="22"/>
      <c r="AO68" s="22"/>
      <c r="AP68" s="83">
        <f t="shared" si="5"/>
        <v>0</v>
      </c>
      <c r="AQ68" s="11"/>
    </row>
    <row r="69" spans="1:43" x14ac:dyDescent="0.25">
      <c r="A69" s="618"/>
      <c r="B69" s="620" t="s">
        <v>68</v>
      </c>
      <c r="C69" s="620"/>
      <c r="D69" s="620"/>
      <c r="E69" s="35"/>
      <c r="F69" s="81">
        <f t="shared" ref="F69:W69" si="14">SUM(F7:F68)</f>
        <v>5853.9999998000003</v>
      </c>
      <c r="G69" s="81">
        <f t="shared" si="14"/>
        <v>0</v>
      </c>
      <c r="H69" s="81">
        <f t="shared" si="14"/>
        <v>600</v>
      </c>
      <c r="I69" s="81">
        <f t="shared" si="14"/>
        <v>3726.04</v>
      </c>
      <c r="J69" s="81">
        <f t="shared" si="14"/>
        <v>4326.04</v>
      </c>
      <c r="K69" s="81">
        <f t="shared" si="14"/>
        <v>0</v>
      </c>
      <c r="L69" s="81">
        <f t="shared" si="14"/>
        <v>4473.4037963999999</v>
      </c>
      <c r="M69" s="81">
        <f t="shared" si="14"/>
        <v>0</v>
      </c>
      <c r="N69" s="81">
        <f t="shared" si="14"/>
        <v>0</v>
      </c>
      <c r="O69" s="81">
        <f t="shared" si="14"/>
        <v>9251.6658774020161</v>
      </c>
      <c r="P69" s="81">
        <f t="shared" ref="P69" si="15">SUM(P7:P68)</f>
        <v>9251.6658774020161</v>
      </c>
      <c r="Q69" s="81">
        <f t="shared" si="14"/>
        <v>0</v>
      </c>
      <c r="R69" s="81">
        <f t="shared" si="14"/>
        <v>1073.62949202</v>
      </c>
      <c r="S69" s="81">
        <f t="shared" si="14"/>
        <v>0</v>
      </c>
      <c r="T69" s="81">
        <f t="shared" si="14"/>
        <v>10827.639448600001</v>
      </c>
      <c r="U69" s="81">
        <f t="shared" si="14"/>
        <v>0</v>
      </c>
      <c r="V69" s="81">
        <f t="shared" si="14"/>
        <v>8.0599999000000011</v>
      </c>
      <c r="W69" s="81">
        <f t="shared" si="14"/>
        <v>0</v>
      </c>
      <c r="X69" s="81">
        <f>SUM(X7:X68)</f>
        <v>35814.438614122002</v>
      </c>
      <c r="Y69" s="81">
        <f t="shared" ref="Y69" si="16">SUM(Y7:Y68)</f>
        <v>0</v>
      </c>
      <c r="Z69" s="26">
        <f t="shared" ref="Z69:AO69" si="17">SUM(Z7:Z68)</f>
        <v>0</v>
      </c>
      <c r="AA69" s="26">
        <f t="shared" si="17"/>
        <v>0</v>
      </c>
      <c r="AB69" s="26">
        <f t="shared" si="17"/>
        <v>0</v>
      </c>
      <c r="AC69" s="26">
        <f t="shared" si="17"/>
        <v>0</v>
      </c>
      <c r="AD69" s="26">
        <f t="shared" si="17"/>
        <v>0</v>
      </c>
      <c r="AE69" s="26">
        <f t="shared" si="17"/>
        <v>0</v>
      </c>
      <c r="AF69" s="26">
        <f t="shared" si="17"/>
        <v>0</v>
      </c>
      <c r="AG69" s="81">
        <f>SUM(AG7:AG68)</f>
        <v>0</v>
      </c>
      <c r="AH69" s="27"/>
      <c r="AI69" s="26">
        <f t="shared" si="17"/>
        <v>0</v>
      </c>
      <c r="AJ69" s="26">
        <f t="shared" si="17"/>
        <v>0</v>
      </c>
      <c r="AK69" s="26">
        <f t="shared" si="17"/>
        <v>0</v>
      </c>
      <c r="AL69" s="26">
        <f t="shared" si="17"/>
        <v>0</v>
      </c>
      <c r="AM69" s="26">
        <f t="shared" si="17"/>
        <v>0</v>
      </c>
      <c r="AN69" s="26">
        <f t="shared" si="17"/>
        <v>0</v>
      </c>
      <c r="AO69" s="26">
        <f t="shared" si="17"/>
        <v>0</v>
      </c>
      <c r="AP69" s="81">
        <f>SUM(AP7:AP68)</f>
        <v>0</v>
      </c>
      <c r="AQ69" s="27"/>
    </row>
    <row r="70" spans="1:43" ht="225" x14ac:dyDescent="0.25">
      <c r="A70" s="618" t="s">
        <v>69</v>
      </c>
      <c r="B70" s="29" t="s">
        <v>70</v>
      </c>
      <c r="C70" s="29" t="s">
        <v>71</v>
      </c>
      <c r="D70" s="29">
        <v>63</v>
      </c>
      <c r="E70" s="31" t="s">
        <v>72</v>
      </c>
      <c r="F70" s="21"/>
      <c r="G70" s="8"/>
      <c r="H70" s="21"/>
      <c r="I70" s="21"/>
      <c r="J70" s="75">
        <f t="shared" ref="J70:J85" si="18">+I70+H70</f>
        <v>0</v>
      </c>
      <c r="K70" s="8"/>
      <c r="L70" s="21"/>
      <c r="M70" s="8"/>
      <c r="N70" s="21"/>
      <c r="O70" s="21"/>
      <c r="P70" s="75">
        <f t="shared" ref="P70:P85" si="19">+O70+N70</f>
        <v>0</v>
      </c>
      <c r="Q70" s="8"/>
      <c r="R70" s="21">
        <v>58.180000000000007</v>
      </c>
      <c r="S70" s="8" t="s">
        <v>842</v>
      </c>
      <c r="T70" s="21">
        <v>11</v>
      </c>
      <c r="U70" s="8" t="s">
        <v>843</v>
      </c>
      <c r="V70" s="21"/>
      <c r="W70" s="8"/>
      <c r="X70" s="78">
        <f t="shared" ref="X70:X92" si="20">F70+J70+L70+P70+R70+T70+V70</f>
        <v>69.180000000000007</v>
      </c>
      <c r="Y70" s="90" t="str">
        <f t="shared" si="3"/>
        <v xml:space="preserve">    1. Ongoing activity A proposal of Rs. 3.80 lakhs is made for recurring costs, including consumables, kits, and miscellaneous expenses at 38 DPHLs, calculated @ Rs. 10,000 per DPHL.
2. Ongoing activity. Proposed Rs. 6.5 lakhs for reimbursement-based payments for laboratory tests across 13 referral labs.
3. Ongoing activity. Total cost of Rs. 47.88 lakhs proposed for VPD sample collection materials at Rs. 1.26 lakhs per district. 
4.  Ongoing Activity.
In-line with the NPCC Discussion, the activity has been shifted from RCH 32.
Rs.11.00 Lakhs - Transport and shipment of VPD samples to Salem &amp; King Institute, Guindy. Rs.220 x 5000 samples
 </v>
      </c>
      <c r="Z70" s="22"/>
      <c r="AA70" s="22"/>
      <c r="AB70" s="22"/>
      <c r="AC70" s="22"/>
      <c r="AD70" s="22"/>
      <c r="AE70" s="22"/>
      <c r="AF70" s="22"/>
      <c r="AG70" s="83">
        <f t="shared" si="4"/>
        <v>0</v>
      </c>
      <c r="AH70" s="11"/>
      <c r="AI70" s="22"/>
      <c r="AJ70" s="22"/>
      <c r="AK70" s="22"/>
      <c r="AL70" s="22"/>
      <c r="AM70" s="22"/>
      <c r="AN70" s="22"/>
      <c r="AO70" s="22"/>
      <c r="AP70" s="83">
        <f t="shared" si="5"/>
        <v>0</v>
      </c>
      <c r="AQ70" s="11"/>
    </row>
    <row r="71" spans="1:43" ht="345" x14ac:dyDescent="0.25">
      <c r="A71" s="618"/>
      <c r="B71" s="616" t="s">
        <v>73</v>
      </c>
      <c r="C71" s="616" t="s">
        <v>74</v>
      </c>
      <c r="D71" s="29">
        <v>64</v>
      </c>
      <c r="E71" s="31" t="s">
        <v>75</v>
      </c>
      <c r="F71" s="21"/>
      <c r="G71" s="8"/>
      <c r="H71" s="21">
        <v>2.8024999999999998</v>
      </c>
      <c r="I71" s="21"/>
      <c r="J71" s="75">
        <f t="shared" si="18"/>
        <v>2.8024999999999998</v>
      </c>
      <c r="K71" s="8" t="s">
        <v>844</v>
      </c>
      <c r="L71" s="21">
        <v>0</v>
      </c>
      <c r="M71" s="8" t="s">
        <v>845</v>
      </c>
      <c r="N71" s="21"/>
      <c r="O71" s="21">
        <v>18.18</v>
      </c>
      <c r="P71" s="75">
        <f t="shared" si="19"/>
        <v>18.18</v>
      </c>
      <c r="Q71" s="8" t="s">
        <v>846</v>
      </c>
      <c r="R71" s="21"/>
      <c r="S71" s="8"/>
      <c r="T71" s="21">
        <v>48.574999999999996</v>
      </c>
      <c r="U71" s="8" t="s">
        <v>847</v>
      </c>
      <c r="V71" s="21"/>
      <c r="W71" s="8"/>
      <c r="X71" s="78">
        <f t="shared" si="20"/>
        <v>69.55749999999999</v>
      </c>
      <c r="Y71" s="90" t="str">
        <f t="shared" si="3"/>
        <v xml:space="preserve"> 1. Ongoing activity. Proposed Rs. 2.8 lakhs for maintenance of hatcheries @ Rs.7375/- per hatchery for 38 units.
Ongoing activity. 
In-line with the NPCC Discussion, the activity for procurement of portable fogging machines has been shifted to NDCP. 67. 
2. Ongoing activity. Proposed Rs. 2.1 lakhs for 1,05,000 antimalarial drug chloroquine as part of the malaria elimination program. 
3. Ongoing activity .Proposed Rs.6  lakhs for 2,40,000 antimalarial drug Primaquine 2.5 mg as part of malaria elimination 
4. Ongoing activity. Proposed Rs.10.08  lakhs for 1,68,000 antimalarial drug Primaquine 7.5 mg as part of malaria elimination
5. Ongoing activity .Proposed Rs.48.58 lakhs towards  indoor residual spray activity for malaria endemic districts.    Proposed Rs. 45.5 lakhs as Spray wages for IRS  @ Rs. 350/day, 25 days / round for 2 rounds ;  Required man power per round is 260 ( No of squads-52* No of members per squad - 5) and Proposed Rs.3.08 lakhs as operational cost for IRS towards fuel charges for 15 vehicles @ Rs.20,500 per vehicle for 2 rounds; totaling to 48.58 lakhs.
Details in NDCP.64. Opex for IRS. </v>
      </c>
      <c r="Z71" s="22"/>
      <c r="AA71" s="22"/>
      <c r="AB71" s="22"/>
      <c r="AC71" s="22"/>
      <c r="AD71" s="22"/>
      <c r="AE71" s="22"/>
      <c r="AF71" s="22"/>
      <c r="AG71" s="83">
        <f t="shared" si="4"/>
        <v>0</v>
      </c>
      <c r="AH71" s="11"/>
      <c r="AI71" s="22"/>
      <c r="AJ71" s="22"/>
      <c r="AK71" s="22"/>
      <c r="AL71" s="22"/>
      <c r="AM71" s="22"/>
      <c r="AN71" s="22"/>
      <c r="AO71" s="22"/>
      <c r="AP71" s="83">
        <f t="shared" si="5"/>
        <v>0</v>
      </c>
      <c r="AQ71" s="11"/>
    </row>
    <row r="72" spans="1:43" x14ac:dyDescent="0.25">
      <c r="A72" s="618"/>
      <c r="B72" s="617"/>
      <c r="C72" s="617"/>
      <c r="D72" s="29">
        <v>65</v>
      </c>
      <c r="E72" s="31" t="s">
        <v>76</v>
      </c>
      <c r="F72" s="21"/>
      <c r="G72" s="8"/>
      <c r="H72" s="21"/>
      <c r="I72" s="21"/>
      <c r="J72" s="75">
        <f t="shared" si="18"/>
        <v>0</v>
      </c>
      <c r="K72" s="8"/>
      <c r="L72" s="21"/>
      <c r="M72" s="8"/>
      <c r="N72" s="21"/>
      <c r="O72" s="21"/>
      <c r="P72" s="75">
        <f t="shared" si="19"/>
        <v>0</v>
      </c>
      <c r="Q72" s="8"/>
      <c r="R72" s="21"/>
      <c r="S72" s="8"/>
      <c r="T72" s="21"/>
      <c r="U72" s="8"/>
      <c r="V72" s="21"/>
      <c r="W72" s="8"/>
      <c r="X72" s="78">
        <f t="shared" si="20"/>
        <v>0</v>
      </c>
      <c r="Y72" s="90" t="str">
        <f t="shared" ref="Y72:Y134" si="21">CONCATENATE(G72," ",K72," ",M72," ",Q72," ",S72," ",U72," ",W72)</f>
        <v xml:space="preserve">      </v>
      </c>
      <c r="Z72" s="22"/>
      <c r="AA72" s="22"/>
      <c r="AB72" s="22"/>
      <c r="AC72" s="22"/>
      <c r="AD72" s="22"/>
      <c r="AE72" s="22"/>
      <c r="AF72" s="22"/>
      <c r="AG72" s="83">
        <f t="shared" ref="AG72:AG133" si="22">SUM(Z72:AF72)</f>
        <v>0</v>
      </c>
      <c r="AH72" s="11"/>
      <c r="AI72" s="22"/>
      <c r="AJ72" s="22"/>
      <c r="AK72" s="22"/>
      <c r="AL72" s="22"/>
      <c r="AM72" s="22"/>
      <c r="AN72" s="22"/>
      <c r="AO72" s="22"/>
      <c r="AP72" s="83">
        <f t="shared" ref="AP72:AP133" si="23">SUM(AI72:AO72)</f>
        <v>0</v>
      </c>
      <c r="AQ72" s="11"/>
    </row>
    <row r="73" spans="1:43" ht="75" x14ac:dyDescent="0.25">
      <c r="A73" s="618"/>
      <c r="B73" s="617"/>
      <c r="C73" s="617"/>
      <c r="D73" s="29">
        <v>66</v>
      </c>
      <c r="E73" s="31" t="s">
        <v>77</v>
      </c>
      <c r="F73" s="21"/>
      <c r="G73" s="8"/>
      <c r="H73" s="21"/>
      <c r="I73" s="21"/>
      <c r="J73" s="75">
        <f t="shared" si="18"/>
        <v>0</v>
      </c>
      <c r="K73" s="8"/>
      <c r="L73" s="21">
        <v>9.7000000000000011</v>
      </c>
      <c r="M73" s="8" t="s">
        <v>395</v>
      </c>
      <c r="N73" s="21"/>
      <c r="O73" s="21">
        <v>0</v>
      </c>
      <c r="P73" s="75">
        <f t="shared" si="19"/>
        <v>0</v>
      </c>
      <c r="Q73" s="8" t="s">
        <v>848</v>
      </c>
      <c r="R73" s="21"/>
      <c r="S73" s="8"/>
      <c r="T73" s="21">
        <v>0</v>
      </c>
      <c r="U73" s="8"/>
      <c r="V73" s="21"/>
      <c r="W73" s="8"/>
      <c r="X73" s="78">
        <f t="shared" si="20"/>
        <v>9.7000000000000011</v>
      </c>
      <c r="Y73" s="90" t="str">
        <f t="shared" si="21"/>
        <v xml:space="preserve">  Ongoing activity. Proposed Rs.9.70 lakhs towards procurement of fogging machine spares. Kind Grant. 
Included as per the NPCC Discussion.
NIV-JE - IgM kits: Proposed for 33 kits, for a total amount of Rs.3.68 lakhs.
   </v>
      </c>
      <c r="Z73" s="22"/>
      <c r="AA73" s="22"/>
      <c r="AB73" s="22"/>
      <c r="AC73" s="22"/>
      <c r="AD73" s="22"/>
      <c r="AE73" s="22"/>
      <c r="AF73" s="22"/>
      <c r="AG73" s="83">
        <f t="shared" si="22"/>
        <v>0</v>
      </c>
      <c r="AH73" s="11"/>
      <c r="AI73" s="22"/>
      <c r="AJ73" s="22"/>
      <c r="AK73" s="22"/>
      <c r="AL73" s="22"/>
      <c r="AM73" s="22"/>
      <c r="AN73" s="22"/>
      <c r="AO73" s="22"/>
      <c r="AP73" s="83">
        <f t="shared" si="23"/>
        <v>0</v>
      </c>
      <c r="AQ73" s="11"/>
    </row>
    <row r="74" spans="1:43" ht="240" x14ac:dyDescent="0.25">
      <c r="A74" s="618"/>
      <c r="B74" s="617"/>
      <c r="C74" s="617"/>
      <c r="D74" s="29">
        <v>67</v>
      </c>
      <c r="E74" s="31" t="s">
        <v>78</v>
      </c>
      <c r="F74" s="21"/>
      <c r="G74" s="8"/>
      <c r="H74" s="21"/>
      <c r="I74" s="21"/>
      <c r="J74" s="75">
        <f t="shared" si="18"/>
        <v>0</v>
      </c>
      <c r="K74" s="8"/>
      <c r="L74" s="21">
        <v>84</v>
      </c>
      <c r="M74" s="8" t="s">
        <v>849</v>
      </c>
      <c r="N74" s="21"/>
      <c r="O74" s="21"/>
      <c r="P74" s="75">
        <f t="shared" si="19"/>
        <v>0</v>
      </c>
      <c r="Q74" s="8" t="s">
        <v>850</v>
      </c>
      <c r="R74" s="21">
        <v>0</v>
      </c>
      <c r="S74" s="8"/>
      <c r="T74" s="21">
        <v>232.8</v>
      </c>
      <c r="U74" s="8" t="s">
        <v>396</v>
      </c>
      <c r="V74" s="21"/>
      <c r="W74" s="8" t="s">
        <v>851</v>
      </c>
      <c r="X74" s="78">
        <f t="shared" si="20"/>
        <v>316.8</v>
      </c>
      <c r="Y74" s="90" t="str">
        <f t="shared" si="21"/>
        <v xml:space="preserve">  2. Ongoing activity. In-line with the NPCC Discussion, the activity has been shifted from NDCP. 64.
Procurement of 100 portable fogging machines at Rs. 0.84 lakhs each, totaling Rs. 84 lakhs. Kind Grant.
Included as per discussion in NPCC.
Amount of Rs.29.79 Lakhs proposed for IgM test kits for Dengue and Chikungunya (Kind Grant). 
State will procure Temephos , Bti (AS)/Bti (wp) and Pyrethrum 2% extract from available XV FC grants
State will procure Dengue NS1 ELISA  from available XV FC grants  1. Ongoing activity. Proposed Rs. 232.80 lakhs for DBC wages, covering 5 DBCs per block at Rs. 200 per day for 120 days.
2. Ongoing activity.  As per NPCC Discussion, the epidemic preparedness for Dengue activity has been Shifted to HSS.194. PM Annex.</v>
      </c>
      <c r="Z74" s="22"/>
      <c r="AA74" s="22"/>
      <c r="AB74" s="22"/>
      <c r="AC74" s="22"/>
      <c r="AD74" s="22"/>
      <c r="AE74" s="22"/>
      <c r="AF74" s="22"/>
      <c r="AG74" s="83">
        <f t="shared" si="22"/>
        <v>0</v>
      </c>
      <c r="AH74" s="11"/>
      <c r="AI74" s="22"/>
      <c r="AJ74" s="22"/>
      <c r="AK74" s="22"/>
      <c r="AL74" s="22"/>
      <c r="AM74" s="22"/>
      <c r="AN74" s="22"/>
      <c r="AO74" s="22"/>
      <c r="AP74" s="83">
        <f t="shared" si="23"/>
        <v>0</v>
      </c>
      <c r="AQ74" s="11"/>
    </row>
    <row r="75" spans="1:43" ht="105" x14ac:dyDescent="0.25">
      <c r="A75" s="618"/>
      <c r="B75" s="617"/>
      <c r="C75" s="617"/>
      <c r="D75" s="29">
        <v>68</v>
      </c>
      <c r="E75" s="31" t="s">
        <v>79</v>
      </c>
      <c r="F75" s="21"/>
      <c r="G75" s="8"/>
      <c r="H75" s="21"/>
      <c r="I75" s="21"/>
      <c r="J75" s="75">
        <f t="shared" si="18"/>
        <v>0</v>
      </c>
      <c r="K75" s="8"/>
      <c r="L75" s="21"/>
      <c r="M75" s="8"/>
      <c r="N75" s="21"/>
      <c r="O75" s="21">
        <v>95.344999999999999</v>
      </c>
      <c r="P75" s="75">
        <f t="shared" si="19"/>
        <v>95.344999999999999</v>
      </c>
      <c r="Q75" s="8" t="s">
        <v>852</v>
      </c>
      <c r="R75" s="21"/>
      <c r="S75" s="8"/>
      <c r="T75" s="21"/>
      <c r="U75" s="8"/>
      <c r="V75" s="21">
        <v>5.2</v>
      </c>
      <c r="W75" s="8" t="s">
        <v>853</v>
      </c>
      <c r="X75" s="78">
        <f t="shared" si="20"/>
        <v>100.545</v>
      </c>
      <c r="Y75" s="90" t="str">
        <f t="shared" si="21"/>
        <v xml:space="preserve">   Ongoing activity. As per NPCC Discussion. Budget Shifted to OOC. 
Proposed Rs. 95.35 lakhs for MMDP kits to support 19,069 lymphedema cases.   Ongoing Activity. Revised in-line with the NPCC Discussion, proposed for Post MDA Surveillance in 26 TAS Passed districts @ Rs.20,000 per district totalling to Rs.5.20 Lakhs</v>
      </c>
      <c r="Z75" s="22"/>
      <c r="AA75" s="22"/>
      <c r="AB75" s="22"/>
      <c r="AC75" s="22"/>
      <c r="AD75" s="22"/>
      <c r="AE75" s="22"/>
      <c r="AF75" s="22"/>
      <c r="AG75" s="83">
        <f t="shared" si="22"/>
        <v>0</v>
      </c>
      <c r="AH75" s="11"/>
      <c r="AI75" s="22"/>
      <c r="AJ75" s="22"/>
      <c r="AK75" s="22"/>
      <c r="AL75" s="22"/>
      <c r="AM75" s="22"/>
      <c r="AN75" s="22"/>
      <c r="AO75" s="22"/>
      <c r="AP75" s="83">
        <f t="shared" si="23"/>
        <v>0</v>
      </c>
      <c r="AQ75" s="11"/>
    </row>
    <row r="76" spans="1:43" ht="345" x14ac:dyDescent="0.25">
      <c r="A76" s="618"/>
      <c r="B76" s="616" t="s">
        <v>80</v>
      </c>
      <c r="C76" s="616" t="s">
        <v>81</v>
      </c>
      <c r="D76" s="29">
        <v>69</v>
      </c>
      <c r="E76" s="31" t="s">
        <v>339</v>
      </c>
      <c r="F76" s="21"/>
      <c r="G76" s="8"/>
      <c r="H76" s="21"/>
      <c r="I76" s="21"/>
      <c r="J76" s="75">
        <f t="shared" si="18"/>
        <v>0</v>
      </c>
      <c r="K76" s="8"/>
      <c r="L76" s="21">
        <v>0</v>
      </c>
      <c r="M76" s="8" t="s">
        <v>1184</v>
      </c>
      <c r="N76" s="21"/>
      <c r="O76" s="21">
        <v>18.242519999999999</v>
      </c>
      <c r="P76" s="75">
        <f t="shared" si="19"/>
        <v>18.242519999999999</v>
      </c>
      <c r="Q76" s="8" t="s">
        <v>854</v>
      </c>
      <c r="R76" s="21"/>
      <c r="S76" s="8"/>
      <c r="T76" s="21">
        <v>2739.2649999999999</v>
      </c>
      <c r="U76" s="8" t="s">
        <v>855</v>
      </c>
      <c r="V76" s="21"/>
      <c r="W76" s="8"/>
      <c r="X76" s="78">
        <f t="shared" si="20"/>
        <v>2757.5075199999997</v>
      </c>
      <c r="Y76" s="90" t="str">
        <f t="shared" si="21"/>
        <v xml:space="preserve">  1. Ongoing activity.  In-line with NPCC Discussion, the activity for procurement of Self-care kits has been shifted to NDCP.70. 
2. Ongoing activity.  In-line with NPCC Discussion, the activity for procurement of Special MCR has been shifted to NDCP.70. 
 3. Ongoing activity. Proposed for  18.24 Lakhs towards Supportive drugs, lab. Reagents. as per  districts needs Purchase of  Anti Fungal Ointment, Steroid Cream, Anti bacterial Ointment, Rifampicin capsules, Vaseline. Prednisolone tablets, Vitamin A &amp; D tablets BCT / MVT tablets.  4. In line with the NPCC Discussion the activity has been restricted to Rs.2671.54 Lakhs. 
1st Round proposed for Rs.1759.27 Lakhs for all the 385 Rural Blocks and 142 Urban Blocks. 
2nd Round proposed for Rs.912.27 Lakhs for 
193 Rural and 71 Urban Block. 
Specific Plan for High Endemic Blocks (ANCDR 10 and above ) (April 2024 to Nov 2025)                                         
a.  LCDC for Gr-I,II &amp; Child, LE blocks (April 2024 to Nov 2025)                                                                              
 b.  Block Retrospective contact survey (5 years new case area survey) ( uncovered in other surveys)   
c. Special Plan for hard to reach area
5. Ongoing activity. Case detection &amp; Management: Services in Urban  Areas.  Rs.1.58 Lakhs per urban for 43 urban areas, totaling to Rs.67.73 Lakhs </v>
      </c>
      <c r="Z76" s="22"/>
      <c r="AA76" s="22"/>
      <c r="AB76" s="22"/>
      <c r="AC76" s="22"/>
      <c r="AD76" s="22"/>
      <c r="AE76" s="22"/>
      <c r="AF76" s="22"/>
      <c r="AG76" s="83">
        <f t="shared" si="22"/>
        <v>0</v>
      </c>
      <c r="AH76" s="11"/>
      <c r="AI76" s="22"/>
      <c r="AJ76" s="22"/>
      <c r="AK76" s="22"/>
      <c r="AL76" s="22"/>
      <c r="AM76" s="22"/>
      <c r="AN76" s="22"/>
      <c r="AO76" s="22"/>
      <c r="AP76" s="83">
        <f t="shared" si="23"/>
        <v>0</v>
      </c>
      <c r="AQ76" s="11"/>
    </row>
    <row r="77" spans="1:43" ht="255" x14ac:dyDescent="0.25">
      <c r="A77" s="618"/>
      <c r="B77" s="616"/>
      <c r="C77" s="616"/>
      <c r="D77" s="29">
        <v>70</v>
      </c>
      <c r="E77" s="31" t="s">
        <v>340</v>
      </c>
      <c r="F77" s="21">
        <v>18</v>
      </c>
      <c r="G77" s="8" t="s">
        <v>856</v>
      </c>
      <c r="H77" s="21"/>
      <c r="I77" s="21"/>
      <c r="J77" s="75">
        <f t="shared" si="18"/>
        <v>0</v>
      </c>
      <c r="K77" s="8"/>
      <c r="L77" s="21">
        <v>43.474999999999994</v>
      </c>
      <c r="M77" s="8" t="s">
        <v>1185</v>
      </c>
      <c r="N77" s="21"/>
      <c r="O77" s="21">
        <v>62.088000000000001</v>
      </c>
      <c r="P77" s="75">
        <f t="shared" si="19"/>
        <v>62.088000000000001</v>
      </c>
      <c r="Q77" s="8" t="s">
        <v>1214</v>
      </c>
      <c r="R77" s="21"/>
      <c r="S77" s="8"/>
      <c r="T77" s="21"/>
      <c r="U77" s="8"/>
      <c r="V77" s="21"/>
      <c r="W77" s="8"/>
      <c r="X77" s="78">
        <f t="shared" si="20"/>
        <v>123.56299999999999</v>
      </c>
      <c r="Y77" s="90" t="str">
        <f t="shared" si="21"/>
        <v xml:space="preserve">1.Ongoing activity, Welfare  allowance to patients for RCS.  Rs.12,000 per patient.  Total cost is Rs.18 lakhs for 150 patients.  2. Ongoing activity.   
In-line with NPCC Discussion, the activity for procurement of Self-care kits has been shifted from NDCP.69. 
Proposed for purchase of Hand stick, Goggles, Gloves, Plaster of Paris (POP), Splints.  Total cost is Rs.33.57 lakhs
3. Ongoing activity.  
In-line with NPCC Discussion, the activity for procurement of Special MCR has been shifted from NDCP.69.
Procurement of MCR units at Rs.500 per unit for  units.  Total cost is Rs.9.91 lakhs
 4. Ongoing Activity. Procurement of MCR footwear for eligible patients at Rs. 400 per unit, totaling Rs. 62.09 lakhs.   </v>
      </c>
      <c r="Z77" s="22"/>
      <c r="AA77" s="22"/>
      <c r="AB77" s="22"/>
      <c r="AC77" s="22"/>
      <c r="AD77" s="22"/>
      <c r="AE77" s="22"/>
      <c r="AF77" s="22"/>
      <c r="AG77" s="83">
        <f t="shared" si="22"/>
        <v>0</v>
      </c>
      <c r="AH77" s="11"/>
      <c r="AI77" s="22"/>
      <c r="AJ77" s="22"/>
      <c r="AK77" s="22"/>
      <c r="AL77" s="22"/>
      <c r="AM77" s="22"/>
      <c r="AN77" s="22"/>
      <c r="AO77" s="22"/>
      <c r="AP77" s="83">
        <f t="shared" si="23"/>
        <v>0</v>
      </c>
      <c r="AQ77" s="11"/>
    </row>
    <row r="78" spans="1:43" x14ac:dyDescent="0.25">
      <c r="A78" s="618"/>
      <c r="B78" s="616"/>
      <c r="C78" s="616"/>
      <c r="D78" s="29">
        <v>71</v>
      </c>
      <c r="E78" s="31" t="s">
        <v>82</v>
      </c>
      <c r="F78" s="21"/>
      <c r="G78" s="8"/>
      <c r="H78" s="21"/>
      <c r="I78" s="21"/>
      <c r="J78" s="75">
        <f t="shared" si="18"/>
        <v>0</v>
      </c>
      <c r="K78" s="8"/>
      <c r="L78" s="21"/>
      <c r="M78" s="8"/>
      <c r="N78" s="21"/>
      <c r="O78" s="21"/>
      <c r="P78" s="75">
        <f t="shared" si="19"/>
        <v>0</v>
      </c>
      <c r="Q78" s="8"/>
      <c r="R78" s="21"/>
      <c r="S78" s="8"/>
      <c r="T78" s="21"/>
      <c r="U78" s="8"/>
      <c r="V78" s="21"/>
      <c r="W78" s="8"/>
      <c r="X78" s="78">
        <f t="shared" si="20"/>
        <v>0</v>
      </c>
      <c r="Y78" s="90" t="str">
        <f t="shared" si="21"/>
        <v xml:space="preserve">      </v>
      </c>
      <c r="Z78" s="22"/>
      <c r="AA78" s="22"/>
      <c r="AB78" s="22"/>
      <c r="AC78" s="22"/>
      <c r="AD78" s="22"/>
      <c r="AE78" s="22"/>
      <c r="AF78" s="22"/>
      <c r="AG78" s="83">
        <f t="shared" si="22"/>
        <v>0</v>
      </c>
      <c r="AH78" s="11"/>
      <c r="AI78" s="22"/>
      <c r="AJ78" s="22"/>
      <c r="AK78" s="22"/>
      <c r="AL78" s="22"/>
      <c r="AM78" s="22"/>
      <c r="AN78" s="22"/>
      <c r="AO78" s="22"/>
      <c r="AP78" s="83">
        <f t="shared" si="23"/>
        <v>0</v>
      </c>
      <c r="AQ78" s="11"/>
    </row>
    <row r="79" spans="1:43" x14ac:dyDescent="0.25">
      <c r="A79" s="618"/>
      <c r="B79" s="616"/>
      <c r="C79" s="616"/>
      <c r="D79" s="29">
        <v>72</v>
      </c>
      <c r="E79" s="31" t="s">
        <v>83</v>
      </c>
      <c r="F79" s="21"/>
      <c r="G79" s="8"/>
      <c r="H79" s="21"/>
      <c r="I79" s="21"/>
      <c r="J79" s="75">
        <f t="shared" si="18"/>
        <v>0</v>
      </c>
      <c r="K79" s="8"/>
      <c r="L79" s="21"/>
      <c r="M79" s="8"/>
      <c r="N79" s="21"/>
      <c r="O79" s="21"/>
      <c r="P79" s="75">
        <f t="shared" si="19"/>
        <v>0</v>
      </c>
      <c r="Q79" s="8"/>
      <c r="R79" s="21"/>
      <c r="S79" s="8"/>
      <c r="T79" s="21"/>
      <c r="U79" s="8"/>
      <c r="V79" s="21"/>
      <c r="W79" s="8"/>
      <c r="X79" s="78">
        <f t="shared" si="20"/>
        <v>0</v>
      </c>
      <c r="Y79" s="90" t="str">
        <f t="shared" si="21"/>
        <v xml:space="preserve">      </v>
      </c>
      <c r="Z79" s="22"/>
      <c r="AA79" s="22"/>
      <c r="AB79" s="22"/>
      <c r="AC79" s="22"/>
      <c r="AD79" s="22"/>
      <c r="AE79" s="22"/>
      <c r="AF79" s="22"/>
      <c r="AG79" s="83">
        <f t="shared" si="22"/>
        <v>0</v>
      </c>
      <c r="AH79" s="11"/>
      <c r="AI79" s="22"/>
      <c r="AJ79" s="22"/>
      <c r="AK79" s="22"/>
      <c r="AL79" s="22"/>
      <c r="AM79" s="22"/>
      <c r="AN79" s="22"/>
      <c r="AO79" s="22"/>
      <c r="AP79" s="83">
        <f t="shared" si="23"/>
        <v>0</v>
      </c>
      <c r="AQ79" s="11"/>
    </row>
    <row r="80" spans="1:43" ht="409.5" x14ac:dyDescent="0.25">
      <c r="A80" s="618"/>
      <c r="B80" s="621" t="s">
        <v>84</v>
      </c>
      <c r="C80" s="621" t="s">
        <v>85</v>
      </c>
      <c r="D80" s="29">
        <v>73</v>
      </c>
      <c r="E80" s="31" t="s">
        <v>86</v>
      </c>
      <c r="F80" s="21">
        <v>10</v>
      </c>
      <c r="G80" s="8" t="s">
        <v>397</v>
      </c>
      <c r="H80" s="21"/>
      <c r="I80" s="21">
        <v>530</v>
      </c>
      <c r="J80" s="75">
        <f t="shared" si="18"/>
        <v>530</v>
      </c>
      <c r="K80" s="94" t="s">
        <v>857</v>
      </c>
      <c r="L80" s="21">
        <v>397.73915999999997</v>
      </c>
      <c r="M80" s="94" t="s">
        <v>1186</v>
      </c>
      <c r="N80" s="21"/>
      <c r="O80" s="21">
        <v>72</v>
      </c>
      <c r="P80" s="75">
        <f t="shared" si="19"/>
        <v>72</v>
      </c>
      <c r="Q80" s="8" t="s">
        <v>858</v>
      </c>
      <c r="R80" s="21">
        <v>0</v>
      </c>
      <c r="S80" s="8"/>
      <c r="T80" s="21">
        <v>410.70000000000005</v>
      </c>
      <c r="U80" s="8" t="s">
        <v>859</v>
      </c>
      <c r="V80" s="21">
        <v>72.14</v>
      </c>
      <c r="W80" s="94" t="s">
        <v>1215</v>
      </c>
      <c r="X80" s="78">
        <f t="shared" si="20"/>
        <v>1492.57916</v>
      </c>
      <c r="Y80" s="90" t="str">
        <f t="shared" si="21"/>
        <v>1. Ongoing activity.  Proposed honorarium of Rs. 1,000 per treatment supporter, totaling Rs. 10 lakhs for 1,000 supporters. 
2. Total number of works: 5
Total cost of works: Rs.530.00 lakhs
Total amount proposed for 2026–27: Rs.530.00 lakhs
Capper Hills GH, GH Erode, GH Kanniyakumari, and GH Tiruvarur @ Rs.120.00 lakhs each, proposed for 100% of the total cost.,
GH Dharmapuri @ Rs.50.00 lakhs, proposed for 100% of the total cost.  Details enclosed in DCP 73 TB ward 
3. New Activity:
Procurement of equipment for 84 health facilities at Rs. 1.03 lakhs each, totaling Rs. 86.54 lakhs. Details are enclosed in DCP 73.
4. New Activity:
Equipment maintenance proposed at Rs. 8.64 lakhs per district, totaling Rs. 311.20 lakhs for 36 districts. Details are enclosed in DCP 73 NTEP Equipment. Ongoing activity. As per NPCC Discussion, the procurement of drugs has been shifted to NDCP.77
5. Ongoing activity.  Drug transportation charges are proposed at Rs. 6 lakhs per district, totaling Rs. 72 lakhs for 35 districts.  
6. Ongoing activity.  Operational costs for 48 mobile X-ray vans are proposed at Rs. 8.55 lakhs each, totaling to Rs. 410.70 lakhs. 
7. New activity.  Involvement of Community Volunteers—TB Champions and WHVs—for strengthening active case finding is proposed @ Rs. 1,40,400 per district, totaling Rs. 49.14 lakhs. Details are enclosed in DCP 73 NTEP Community.
8. New activity.  Support for consultancy and studies is proposed @ Rs. 2 lakhs per facility, totaling Rs. 20 lakhs for 10 facilities. Details are enclosed in DCP 73 NTEP Research.
9. New activity.  Support for research activities at medical colleges is proposed @ Rs. 30,000 per facility, totaling Rs. 3 lakhs for 10 facilities. Details are enclosed in DCP 73 NTEP Research.</v>
      </c>
      <c r="Z80" s="22"/>
      <c r="AA80" s="22"/>
      <c r="AB80" s="22"/>
      <c r="AC80" s="22"/>
      <c r="AD80" s="22"/>
      <c r="AE80" s="22"/>
      <c r="AF80" s="22"/>
      <c r="AG80" s="83">
        <f t="shared" si="22"/>
        <v>0</v>
      </c>
      <c r="AH80" s="11"/>
      <c r="AI80" s="22"/>
      <c r="AJ80" s="22"/>
      <c r="AK80" s="22"/>
      <c r="AL80" s="22"/>
      <c r="AM80" s="22"/>
      <c r="AN80" s="22"/>
      <c r="AO80" s="22"/>
      <c r="AP80" s="83">
        <f t="shared" si="23"/>
        <v>0</v>
      </c>
      <c r="AQ80" s="11"/>
    </row>
    <row r="81" spans="1:43" ht="60" x14ac:dyDescent="0.25">
      <c r="A81" s="618"/>
      <c r="B81" s="621"/>
      <c r="C81" s="621"/>
      <c r="D81" s="29">
        <v>74</v>
      </c>
      <c r="E81" s="31" t="s">
        <v>87</v>
      </c>
      <c r="F81" s="21">
        <v>6000</v>
      </c>
      <c r="G81" s="8" t="s">
        <v>398</v>
      </c>
      <c r="H81" s="21"/>
      <c r="I81" s="21"/>
      <c r="J81" s="75">
        <f t="shared" si="18"/>
        <v>0</v>
      </c>
      <c r="K81" s="8"/>
      <c r="L81" s="21"/>
      <c r="M81" s="8"/>
      <c r="N81" s="21"/>
      <c r="O81" s="21"/>
      <c r="P81" s="75">
        <f t="shared" si="19"/>
        <v>0</v>
      </c>
      <c r="Q81" s="8"/>
      <c r="R81" s="21"/>
      <c r="S81" s="8"/>
      <c r="T81" s="21"/>
      <c r="U81" s="8"/>
      <c r="V81" s="21"/>
      <c r="W81" s="8"/>
      <c r="X81" s="78">
        <f t="shared" si="20"/>
        <v>6000</v>
      </c>
      <c r="Y81" s="90" t="str">
        <f t="shared" si="21"/>
        <v xml:space="preserve">Ongoing activity.  Nutritional Support for TB Patients – Funds amounting to Rs.6,000 Lakhs are proposed for nutritional support to 100,000 TB patients at Rs.6,000 per patient.      </v>
      </c>
      <c r="Z81" s="22"/>
      <c r="AA81" s="22"/>
      <c r="AB81" s="22"/>
      <c r="AC81" s="22"/>
      <c r="AD81" s="22"/>
      <c r="AE81" s="22"/>
      <c r="AF81" s="22"/>
      <c r="AG81" s="83">
        <f t="shared" si="22"/>
        <v>0</v>
      </c>
      <c r="AH81" s="11"/>
      <c r="AI81" s="22"/>
      <c r="AJ81" s="22"/>
      <c r="AK81" s="22"/>
      <c r="AL81" s="22"/>
      <c r="AM81" s="22"/>
      <c r="AN81" s="22"/>
      <c r="AO81" s="22"/>
      <c r="AP81" s="83">
        <f t="shared" si="23"/>
        <v>0</v>
      </c>
      <c r="AQ81" s="11"/>
    </row>
    <row r="82" spans="1:43" ht="45" x14ac:dyDescent="0.25">
      <c r="A82" s="618"/>
      <c r="B82" s="621"/>
      <c r="C82" s="621"/>
      <c r="D82" s="29">
        <v>75</v>
      </c>
      <c r="E82" s="31" t="s">
        <v>88</v>
      </c>
      <c r="F82" s="21"/>
      <c r="G82" s="8"/>
      <c r="H82" s="21"/>
      <c r="I82" s="21"/>
      <c r="J82" s="75">
        <f t="shared" si="18"/>
        <v>0</v>
      </c>
      <c r="K82" s="8"/>
      <c r="L82" s="21"/>
      <c r="M82" s="8"/>
      <c r="N82" s="21"/>
      <c r="O82" s="21"/>
      <c r="P82" s="75">
        <f t="shared" si="19"/>
        <v>0</v>
      </c>
      <c r="Q82" s="8"/>
      <c r="R82" s="21"/>
      <c r="S82" s="8"/>
      <c r="T82" s="21">
        <v>150</v>
      </c>
      <c r="U82" s="8" t="s">
        <v>399</v>
      </c>
      <c r="V82" s="21"/>
      <c r="W82" s="8"/>
      <c r="X82" s="78">
        <f t="shared" si="20"/>
        <v>150</v>
      </c>
      <c r="Y82" s="90" t="str">
        <f t="shared" si="21"/>
        <v xml:space="preserve">     Ongoing activity: TB Patient Notification from Private Facilities - Funds amounting to Rs.150 Lakhs are proposed for notification of 15,000 TB patients from private facilities at Rs.1,000 per case. </v>
      </c>
      <c r="Z82" s="22"/>
      <c r="AA82" s="22"/>
      <c r="AB82" s="22"/>
      <c r="AC82" s="22"/>
      <c r="AD82" s="22"/>
      <c r="AE82" s="22"/>
      <c r="AF82" s="22"/>
      <c r="AG82" s="83">
        <f t="shared" si="22"/>
        <v>0</v>
      </c>
      <c r="AH82" s="11"/>
      <c r="AI82" s="22"/>
      <c r="AJ82" s="22"/>
      <c r="AK82" s="22"/>
      <c r="AL82" s="22"/>
      <c r="AM82" s="22"/>
      <c r="AN82" s="22"/>
      <c r="AO82" s="22"/>
      <c r="AP82" s="83">
        <f t="shared" si="23"/>
        <v>0</v>
      </c>
      <c r="AQ82" s="11"/>
    </row>
    <row r="83" spans="1:43" ht="90" x14ac:dyDescent="0.25">
      <c r="A83" s="618"/>
      <c r="B83" s="621"/>
      <c r="C83" s="621"/>
      <c r="D83" s="29">
        <v>76</v>
      </c>
      <c r="E83" s="31" t="s">
        <v>89</v>
      </c>
      <c r="F83" s="21"/>
      <c r="G83" s="8"/>
      <c r="H83" s="21"/>
      <c r="I83" s="21"/>
      <c r="J83" s="75">
        <f t="shared" si="18"/>
        <v>0</v>
      </c>
      <c r="K83" s="8"/>
      <c r="L83" s="21"/>
      <c r="M83" s="8"/>
      <c r="N83" s="21"/>
      <c r="O83" s="21"/>
      <c r="P83" s="75">
        <f t="shared" si="19"/>
        <v>0</v>
      </c>
      <c r="Q83" s="8"/>
      <c r="R83" s="21">
        <v>77.000160000000008</v>
      </c>
      <c r="S83" s="94" t="s">
        <v>400</v>
      </c>
      <c r="T83" s="21"/>
      <c r="U83" s="8"/>
      <c r="V83" s="21"/>
      <c r="W83" s="8"/>
      <c r="X83" s="78">
        <f t="shared" si="20"/>
        <v>77.000160000000008</v>
      </c>
      <c r="Y83" s="90" t="str">
        <f t="shared" si="21"/>
        <v xml:space="preserve">    New activity.  Diagnosis and Management of Latent TB Infection – Funds amounting to Rs.77.00 Lakhs are proposed for procurement of TPT drugs and ILR under Latent TB Infection Management. Details are enclosed in DCP 76 – LTBI.  </v>
      </c>
      <c r="Z83" s="22"/>
      <c r="AA83" s="22"/>
      <c r="AB83" s="22"/>
      <c r="AC83" s="22"/>
      <c r="AD83" s="22"/>
      <c r="AE83" s="22"/>
      <c r="AF83" s="22"/>
      <c r="AG83" s="83">
        <f t="shared" si="22"/>
        <v>0</v>
      </c>
      <c r="AH83" s="11"/>
      <c r="AI83" s="22"/>
      <c r="AJ83" s="22"/>
      <c r="AK83" s="22"/>
      <c r="AL83" s="22"/>
      <c r="AM83" s="22"/>
      <c r="AN83" s="22"/>
      <c r="AO83" s="22"/>
      <c r="AP83" s="83">
        <f t="shared" si="23"/>
        <v>0</v>
      </c>
      <c r="AQ83" s="11"/>
    </row>
    <row r="84" spans="1:43" ht="60" x14ac:dyDescent="0.25">
      <c r="A84" s="618"/>
      <c r="B84" s="621"/>
      <c r="C84" s="621"/>
      <c r="D84" s="29">
        <v>77</v>
      </c>
      <c r="E84" s="31" t="s">
        <v>90</v>
      </c>
      <c r="F84" s="21"/>
      <c r="G84" s="8"/>
      <c r="H84" s="21"/>
      <c r="I84" s="21"/>
      <c r="J84" s="75">
        <f t="shared" si="18"/>
        <v>0</v>
      </c>
      <c r="K84" s="8"/>
      <c r="L84" s="21"/>
      <c r="M84" s="8"/>
      <c r="N84" s="21"/>
      <c r="O84" s="21">
        <v>113.77999999999999</v>
      </c>
      <c r="P84" s="75">
        <f t="shared" si="19"/>
        <v>113.77999999999999</v>
      </c>
      <c r="Q84" s="8" t="s">
        <v>860</v>
      </c>
      <c r="R84" s="21"/>
      <c r="S84" s="8"/>
      <c r="T84" s="21"/>
      <c r="U84" s="8"/>
      <c r="V84" s="21"/>
      <c r="W84" s="8"/>
      <c r="X84" s="78">
        <f t="shared" si="20"/>
        <v>113.77999999999999</v>
      </c>
      <c r="Y84" s="90" t="str">
        <f t="shared" si="21"/>
        <v xml:space="preserve">   5. Ongoing activity.  As per NPCC Discussion activity has been shifted from NDCP.73. Procurement of drugs at Rs.2.85 lakhs per district.  Total cost is Rs.100 lakhs for 35 districts   </v>
      </c>
      <c r="Z84" s="22"/>
      <c r="AA84" s="22"/>
      <c r="AB84" s="22"/>
      <c r="AC84" s="22"/>
      <c r="AD84" s="22"/>
      <c r="AE84" s="22"/>
      <c r="AF84" s="22"/>
      <c r="AG84" s="83">
        <f t="shared" si="22"/>
        <v>0</v>
      </c>
      <c r="AH84" s="11"/>
      <c r="AI84" s="22"/>
      <c r="AJ84" s="22"/>
      <c r="AK84" s="22"/>
      <c r="AL84" s="22"/>
      <c r="AM84" s="22"/>
      <c r="AN84" s="22"/>
      <c r="AO84" s="22"/>
      <c r="AP84" s="83">
        <f t="shared" si="23"/>
        <v>0</v>
      </c>
      <c r="AQ84" s="11"/>
    </row>
    <row r="85" spans="1:43" ht="30" x14ac:dyDescent="0.25">
      <c r="A85" s="618"/>
      <c r="B85" s="621"/>
      <c r="C85" s="621"/>
      <c r="D85" s="29">
        <v>78</v>
      </c>
      <c r="E85" s="31" t="s">
        <v>91</v>
      </c>
      <c r="F85" s="21"/>
      <c r="G85" s="8"/>
      <c r="H85" s="21"/>
      <c r="I85" s="21"/>
      <c r="J85" s="75">
        <f t="shared" si="18"/>
        <v>0</v>
      </c>
      <c r="K85" s="8"/>
      <c r="L85" s="21"/>
      <c r="M85" s="8"/>
      <c r="N85" s="21"/>
      <c r="O85" s="21"/>
      <c r="P85" s="75">
        <f t="shared" si="19"/>
        <v>0</v>
      </c>
      <c r="Q85" s="8"/>
      <c r="R85" s="21"/>
      <c r="S85" s="8"/>
      <c r="T85" s="21"/>
      <c r="U85" s="8"/>
      <c r="V85" s="21"/>
      <c r="W85" s="8"/>
      <c r="X85" s="78">
        <f t="shared" si="20"/>
        <v>0</v>
      </c>
      <c r="Y85" s="90" t="str">
        <f t="shared" si="21"/>
        <v xml:space="preserve">      </v>
      </c>
      <c r="Z85" s="22"/>
      <c r="AA85" s="22"/>
      <c r="AB85" s="22"/>
      <c r="AC85" s="22"/>
      <c r="AD85" s="22"/>
      <c r="AE85" s="22"/>
      <c r="AF85" s="22"/>
      <c r="AG85" s="83">
        <f t="shared" si="22"/>
        <v>0</v>
      </c>
      <c r="AH85" s="11"/>
      <c r="AI85" s="22"/>
      <c r="AJ85" s="22"/>
      <c r="AK85" s="22"/>
      <c r="AL85" s="22"/>
      <c r="AM85" s="22"/>
      <c r="AN85" s="22"/>
      <c r="AO85" s="22"/>
      <c r="AP85" s="83">
        <f t="shared" si="23"/>
        <v>0</v>
      </c>
      <c r="AQ85" s="11"/>
    </row>
    <row r="86" spans="1:43" ht="30" x14ac:dyDescent="0.25">
      <c r="A86" s="618"/>
      <c r="B86" s="621"/>
      <c r="C86" s="621"/>
      <c r="D86" s="29">
        <v>79</v>
      </c>
      <c r="E86" s="31" t="s">
        <v>22</v>
      </c>
      <c r="F86" s="48"/>
      <c r="G86" s="49"/>
      <c r="H86" s="48"/>
      <c r="I86" s="48"/>
      <c r="J86" s="76"/>
      <c r="K86" s="49"/>
      <c r="L86" s="48"/>
      <c r="M86" s="49"/>
      <c r="N86" s="48"/>
      <c r="O86" s="48"/>
      <c r="P86" s="76"/>
      <c r="Q86" s="49"/>
      <c r="R86" s="48"/>
      <c r="S86" s="49"/>
      <c r="T86" s="48"/>
      <c r="U86" s="49"/>
      <c r="V86" s="48"/>
      <c r="W86" s="49"/>
      <c r="X86" s="80"/>
      <c r="Y86" s="91" t="str">
        <f t="shared" si="21"/>
        <v xml:space="preserve">      </v>
      </c>
      <c r="Z86" s="50"/>
      <c r="AA86" s="50"/>
      <c r="AB86" s="50"/>
      <c r="AC86" s="50"/>
      <c r="AD86" s="50"/>
      <c r="AE86" s="50"/>
      <c r="AF86" s="50"/>
      <c r="AG86" s="85"/>
      <c r="AH86" s="51"/>
      <c r="AI86" s="50"/>
      <c r="AJ86" s="50"/>
      <c r="AK86" s="50"/>
      <c r="AL86" s="50"/>
      <c r="AM86" s="50"/>
      <c r="AN86" s="50"/>
      <c r="AO86" s="50"/>
      <c r="AP86" s="85"/>
      <c r="AQ86" s="51"/>
    </row>
    <row r="87" spans="1:43" ht="30" x14ac:dyDescent="0.25">
      <c r="A87" s="618"/>
      <c r="B87" s="616" t="s">
        <v>92</v>
      </c>
      <c r="C87" s="616" t="s">
        <v>93</v>
      </c>
      <c r="D87" s="29">
        <v>80</v>
      </c>
      <c r="E87" s="31" t="s">
        <v>94</v>
      </c>
      <c r="F87" s="21"/>
      <c r="G87" s="8"/>
      <c r="H87" s="21"/>
      <c r="I87" s="21"/>
      <c r="J87" s="75">
        <f t="shared" ref="J87:J92" si="24">+I87+H87</f>
        <v>0</v>
      </c>
      <c r="K87" s="8"/>
      <c r="L87" s="21"/>
      <c r="M87" s="8"/>
      <c r="N87" s="21"/>
      <c r="O87" s="21">
        <v>0</v>
      </c>
      <c r="P87" s="75">
        <f t="shared" ref="P87:P92" si="25">+O87+N87</f>
        <v>0</v>
      </c>
      <c r="Q87" s="8" t="s">
        <v>861</v>
      </c>
      <c r="R87" s="21"/>
      <c r="S87" s="8"/>
      <c r="T87" s="21"/>
      <c r="U87" s="8"/>
      <c r="V87" s="21"/>
      <c r="W87" s="8"/>
      <c r="X87" s="78">
        <f t="shared" si="20"/>
        <v>0</v>
      </c>
      <c r="Y87" s="90" t="str">
        <f t="shared" si="21"/>
        <v xml:space="preserve">   State will procure HBIG as per estimated targets from 15th Finance Commission Grants for Health.   </v>
      </c>
      <c r="Z87" s="22"/>
      <c r="AA87" s="22"/>
      <c r="AB87" s="22"/>
      <c r="AC87" s="22"/>
      <c r="AD87" s="22"/>
      <c r="AE87" s="22"/>
      <c r="AF87" s="22"/>
      <c r="AG87" s="83">
        <f t="shared" si="22"/>
        <v>0</v>
      </c>
      <c r="AH87" s="11"/>
      <c r="AI87" s="22"/>
      <c r="AJ87" s="22"/>
      <c r="AK87" s="22"/>
      <c r="AL87" s="22"/>
      <c r="AM87" s="22"/>
      <c r="AN87" s="22"/>
      <c r="AO87" s="22"/>
      <c r="AP87" s="83">
        <f t="shared" si="23"/>
        <v>0</v>
      </c>
      <c r="AQ87" s="11"/>
    </row>
    <row r="88" spans="1:43" ht="90" x14ac:dyDescent="0.25">
      <c r="A88" s="618"/>
      <c r="B88" s="616"/>
      <c r="C88" s="616"/>
      <c r="D88" s="29">
        <v>81</v>
      </c>
      <c r="E88" s="31" t="s">
        <v>341</v>
      </c>
      <c r="F88" s="21"/>
      <c r="G88" s="8"/>
      <c r="H88" s="21"/>
      <c r="I88" s="21"/>
      <c r="J88" s="75">
        <f t="shared" si="24"/>
        <v>0</v>
      </c>
      <c r="K88" s="8"/>
      <c r="L88" s="21"/>
      <c r="M88" s="8"/>
      <c r="N88" s="21"/>
      <c r="O88" s="21"/>
      <c r="P88" s="75">
        <f t="shared" si="25"/>
        <v>0</v>
      </c>
      <c r="Q88" s="8" t="s">
        <v>862</v>
      </c>
      <c r="R88" s="21">
        <v>0</v>
      </c>
      <c r="S88" s="8" t="s">
        <v>863</v>
      </c>
      <c r="T88" s="21">
        <v>0</v>
      </c>
      <c r="U88" s="8" t="s">
        <v>864</v>
      </c>
      <c r="V88" s="21"/>
      <c r="W88" s="8"/>
      <c r="X88" s="78">
        <f t="shared" si="20"/>
        <v>0</v>
      </c>
      <c r="Y88" s="90" t="str">
        <f t="shared" si="21"/>
        <v xml:space="preserve">   Kind Grants. 
Included as per discussion in NPCC.
Proposed Rs.52.5 Lakhs for  7500 TRUENAT tests as Kind Grants.  State will procure HBV RCT, HCV RCT, HBV Viral Load Kits, HCV Viral Load kits and other lab consumables from 15th Finance Commission Grants for Health. Ongoing Activity.  The Operational Cost for State Laboratories activity has been shifted to HSS.194 PM Annex as per NPCC Discussion.  </v>
      </c>
      <c r="Z88" s="22"/>
      <c r="AA88" s="22"/>
      <c r="AB88" s="22"/>
      <c r="AC88" s="22"/>
      <c r="AD88" s="22"/>
      <c r="AE88" s="22"/>
      <c r="AF88" s="22"/>
      <c r="AG88" s="83">
        <f t="shared" si="22"/>
        <v>0</v>
      </c>
      <c r="AH88" s="11"/>
      <c r="AI88" s="22"/>
      <c r="AJ88" s="22"/>
      <c r="AK88" s="22"/>
      <c r="AL88" s="22"/>
      <c r="AM88" s="22"/>
      <c r="AN88" s="22"/>
      <c r="AO88" s="22"/>
      <c r="AP88" s="83">
        <f t="shared" si="23"/>
        <v>0</v>
      </c>
      <c r="AQ88" s="11"/>
    </row>
    <row r="89" spans="1:43" ht="60" x14ac:dyDescent="0.25">
      <c r="A89" s="618"/>
      <c r="B89" s="616"/>
      <c r="C89" s="616"/>
      <c r="D89" s="29">
        <v>82</v>
      </c>
      <c r="E89" s="31" t="s">
        <v>342</v>
      </c>
      <c r="F89" s="21"/>
      <c r="G89" s="8"/>
      <c r="H89" s="21"/>
      <c r="I89" s="21"/>
      <c r="J89" s="75">
        <f t="shared" si="24"/>
        <v>0</v>
      </c>
      <c r="K89" s="8"/>
      <c r="L89" s="21"/>
      <c r="M89" s="8"/>
      <c r="N89" s="21"/>
      <c r="O89" s="21"/>
      <c r="P89" s="75">
        <f t="shared" si="25"/>
        <v>0</v>
      </c>
      <c r="Q89" s="8"/>
      <c r="R89" s="21"/>
      <c r="S89" s="8"/>
      <c r="T89" s="21">
        <v>40</v>
      </c>
      <c r="U89" s="94" t="s">
        <v>401</v>
      </c>
      <c r="V89" s="21"/>
      <c r="W89" s="8"/>
      <c r="X89" s="78">
        <f t="shared" si="20"/>
        <v>40</v>
      </c>
      <c r="Y89" s="90" t="str">
        <f t="shared" si="21"/>
        <v xml:space="preserve">     New activity.  Screening of High-Risk and Hard-to-Reach Populations for Hepatitis B &amp; C –  Funds amounting to Rs.40.00 Lakhs are proposed for outreach camp-based screening. Details are enclosed in DCP 82 – NVHCP Outreach Screening. </v>
      </c>
      <c r="Z89" s="22"/>
      <c r="AA89" s="22"/>
      <c r="AB89" s="22"/>
      <c r="AC89" s="22"/>
      <c r="AD89" s="22"/>
      <c r="AE89" s="22"/>
      <c r="AF89" s="22"/>
      <c r="AG89" s="83">
        <f t="shared" si="22"/>
        <v>0</v>
      </c>
      <c r="AH89" s="11"/>
      <c r="AI89" s="22"/>
      <c r="AJ89" s="22"/>
      <c r="AK89" s="22"/>
      <c r="AL89" s="22"/>
      <c r="AM89" s="22"/>
      <c r="AN89" s="22"/>
      <c r="AO89" s="22"/>
      <c r="AP89" s="83">
        <f t="shared" si="23"/>
        <v>0</v>
      </c>
      <c r="AQ89" s="11"/>
    </row>
    <row r="90" spans="1:43" ht="210" x14ac:dyDescent="0.25">
      <c r="A90" s="618"/>
      <c r="B90" s="616"/>
      <c r="C90" s="616"/>
      <c r="D90" s="29">
        <v>83</v>
      </c>
      <c r="E90" s="31" t="s">
        <v>95</v>
      </c>
      <c r="F90" s="21"/>
      <c r="G90" s="8"/>
      <c r="H90" s="21"/>
      <c r="I90" s="21">
        <v>0</v>
      </c>
      <c r="J90" s="75">
        <f t="shared" si="24"/>
        <v>0</v>
      </c>
      <c r="K90" s="94" t="s">
        <v>865</v>
      </c>
      <c r="L90" s="21"/>
      <c r="M90" s="8"/>
      <c r="N90" s="21"/>
      <c r="O90" s="21">
        <v>2.016</v>
      </c>
      <c r="P90" s="75">
        <f t="shared" si="25"/>
        <v>2.016</v>
      </c>
      <c r="Q90" s="8" t="s">
        <v>866</v>
      </c>
      <c r="R90" s="21">
        <v>4.62</v>
      </c>
      <c r="S90" s="8" t="s">
        <v>402</v>
      </c>
      <c r="T90" s="21">
        <v>0</v>
      </c>
      <c r="U90" s="8" t="s">
        <v>867</v>
      </c>
      <c r="V90" s="21"/>
      <c r="W90" s="8"/>
      <c r="X90" s="78">
        <f t="shared" si="20"/>
        <v>6.6360000000000001</v>
      </c>
      <c r="Y90" s="90" t="str">
        <f t="shared" si="21"/>
        <v xml:space="preserve"> 1. As per NPCC discussion the proposal for Creation of  three new Treatment Centres with high case load of Hepatitis B &amp; C has been shifted to HSS 194 PM annex and HSS 186  2. Ongoing activity. TRUNAAT Kits –
Procurement of 7,500 TRUNAAT kits for 5 centres from Central Supply is proposed.
Ribavirin/Daclatasvir Tablets. Funds amounting to Rs.2.02 Lakhs are proposed for procurement of 33,600 tablets 3. Ongoing activity. Diagnosis and Management of Hepatitis A and E – 
Funds amounting to Rs.4.62 Lakhs are proposed for diagnosis and management of Hepatitis A and E.
4. As per the NPCC Discussion the Operational Costs for Treatment Centres and Mobile Units for Rs.12.00 Lakhs has been shifted to HSS.194 PM Annex.
5. As per the NPCC Discussion the Meeting costs/ Office expenses/ contingencies for 2 MTC for Rs.1.50 Lakhs has been shifted to HSS.194 PM Annex. </v>
      </c>
      <c r="Z90" s="22"/>
      <c r="AA90" s="22"/>
      <c r="AB90" s="22"/>
      <c r="AC90" s="22"/>
      <c r="AD90" s="22"/>
      <c r="AE90" s="22"/>
      <c r="AF90" s="22"/>
      <c r="AG90" s="83">
        <f t="shared" si="22"/>
        <v>0</v>
      </c>
      <c r="AH90" s="11"/>
      <c r="AI90" s="22"/>
      <c r="AJ90" s="22"/>
      <c r="AK90" s="22"/>
      <c r="AL90" s="22"/>
      <c r="AM90" s="22"/>
      <c r="AN90" s="22"/>
      <c r="AO90" s="22"/>
      <c r="AP90" s="83">
        <f t="shared" si="23"/>
        <v>0</v>
      </c>
      <c r="AQ90" s="11"/>
    </row>
    <row r="91" spans="1:43" ht="45" x14ac:dyDescent="0.25">
      <c r="A91" s="618"/>
      <c r="B91" s="29" t="s">
        <v>96</v>
      </c>
      <c r="C91" s="29" t="s">
        <v>97</v>
      </c>
      <c r="D91" s="29">
        <v>84</v>
      </c>
      <c r="E91" s="31" t="s">
        <v>98</v>
      </c>
      <c r="F91" s="21"/>
      <c r="G91" s="8"/>
      <c r="H91" s="21"/>
      <c r="I91" s="21"/>
      <c r="J91" s="75">
        <f t="shared" si="24"/>
        <v>0</v>
      </c>
      <c r="K91" s="8"/>
      <c r="L91" s="21"/>
      <c r="M91" s="8"/>
      <c r="N91" s="21"/>
      <c r="O91" s="21">
        <v>2390</v>
      </c>
      <c r="P91" s="75">
        <f t="shared" si="25"/>
        <v>2390</v>
      </c>
      <c r="Q91" s="8" t="s">
        <v>403</v>
      </c>
      <c r="R91" s="21"/>
      <c r="S91" s="8"/>
      <c r="T91" s="21">
        <v>0</v>
      </c>
      <c r="U91" s="8"/>
      <c r="V91" s="21"/>
      <c r="W91" s="8"/>
      <c r="X91" s="78">
        <f t="shared" si="20"/>
        <v>2390</v>
      </c>
      <c r="Y91" s="90" t="str">
        <f t="shared" si="21"/>
        <v xml:space="preserve">   Ongoing activity.  Rs.400 per ARV vial. Total cost is Rs.2390 lakhs for 5,97,500 vials    </v>
      </c>
      <c r="Z91" s="22"/>
      <c r="AA91" s="22"/>
      <c r="AB91" s="22"/>
      <c r="AC91" s="22"/>
      <c r="AD91" s="22"/>
      <c r="AE91" s="22"/>
      <c r="AF91" s="22"/>
      <c r="AG91" s="83">
        <f t="shared" si="22"/>
        <v>0</v>
      </c>
      <c r="AH91" s="11"/>
      <c r="AI91" s="22"/>
      <c r="AJ91" s="22"/>
      <c r="AK91" s="22"/>
      <c r="AL91" s="22"/>
      <c r="AM91" s="22"/>
      <c r="AN91" s="22"/>
      <c r="AO91" s="22"/>
      <c r="AP91" s="83">
        <f t="shared" si="23"/>
        <v>0</v>
      </c>
      <c r="AQ91" s="11"/>
    </row>
    <row r="92" spans="1:43" ht="90" x14ac:dyDescent="0.25">
      <c r="A92" s="618"/>
      <c r="B92" s="29" t="s">
        <v>99</v>
      </c>
      <c r="C92" s="29" t="s">
        <v>100</v>
      </c>
      <c r="D92" s="29">
        <v>85</v>
      </c>
      <c r="E92" s="31" t="s">
        <v>101</v>
      </c>
      <c r="F92" s="21"/>
      <c r="G92" s="8"/>
      <c r="H92" s="21"/>
      <c r="I92" s="21"/>
      <c r="J92" s="75">
        <f t="shared" si="24"/>
        <v>0</v>
      </c>
      <c r="K92" s="8"/>
      <c r="L92" s="21"/>
      <c r="M92" s="8"/>
      <c r="N92" s="21"/>
      <c r="O92" s="21">
        <v>9.9999888000000006</v>
      </c>
      <c r="P92" s="75">
        <f t="shared" si="25"/>
        <v>9.9999888000000006</v>
      </c>
      <c r="Q92" s="8" t="s">
        <v>868</v>
      </c>
      <c r="R92" s="21"/>
      <c r="S92" s="8"/>
      <c r="T92" s="21"/>
      <c r="U92" s="8"/>
      <c r="V92" s="21"/>
      <c r="W92" s="8"/>
      <c r="X92" s="78">
        <f t="shared" si="20"/>
        <v>9.9999888000000006</v>
      </c>
      <c r="Y92" s="90" t="str">
        <f t="shared" si="21"/>
        <v xml:space="preserve">   Ongoing activity. 
Revised as per NPCC Discussion.
Funds amounting to Rs.10 Lakhs are proposed for procurement of 4 diagnostic kits per District Public Health Laboratory (DPHL) across 38 DPHLs under the Programme for Prevention and Control of Leptospirosis.   </v>
      </c>
      <c r="Z92" s="22"/>
      <c r="AA92" s="22"/>
      <c r="AB92" s="22"/>
      <c r="AC92" s="22"/>
      <c r="AD92" s="22"/>
      <c r="AE92" s="22"/>
      <c r="AF92" s="22"/>
      <c r="AG92" s="83">
        <f t="shared" si="22"/>
        <v>0</v>
      </c>
      <c r="AH92" s="11"/>
      <c r="AI92" s="22"/>
      <c r="AJ92" s="22"/>
      <c r="AK92" s="22"/>
      <c r="AL92" s="22"/>
      <c r="AM92" s="22"/>
      <c r="AN92" s="22"/>
      <c r="AO92" s="22"/>
      <c r="AP92" s="83">
        <f t="shared" si="23"/>
        <v>0</v>
      </c>
      <c r="AQ92" s="11"/>
    </row>
    <row r="93" spans="1:43" ht="45" x14ac:dyDescent="0.25">
      <c r="A93" s="618"/>
      <c r="B93" s="29" t="s">
        <v>281</v>
      </c>
      <c r="C93" s="29" t="s">
        <v>22</v>
      </c>
      <c r="D93" s="29">
        <v>86</v>
      </c>
      <c r="E93" s="31" t="s">
        <v>102</v>
      </c>
      <c r="F93" s="48"/>
      <c r="G93" s="49"/>
      <c r="H93" s="48"/>
      <c r="I93" s="48"/>
      <c r="J93" s="76"/>
      <c r="K93" s="49"/>
      <c r="L93" s="48"/>
      <c r="M93" s="49"/>
      <c r="N93" s="48"/>
      <c r="O93" s="48"/>
      <c r="P93" s="76"/>
      <c r="Q93" s="49"/>
      <c r="R93" s="48"/>
      <c r="S93" s="49"/>
      <c r="T93" s="48"/>
      <c r="U93" s="49"/>
      <c r="V93" s="48"/>
      <c r="W93" s="49"/>
      <c r="X93" s="80"/>
      <c r="Y93" s="92" t="str">
        <f t="shared" si="21"/>
        <v xml:space="preserve">      </v>
      </c>
      <c r="Z93" s="50"/>
      <c r="AA93" s="50"/>
      <c r="AB93" s="50"/>
      <c r="AC93" s="50"/>
      <c r="AD93" s="50"/>
      <c r="AE93" s="50"/>
      <c r="AF93" s="50"/>
      <c r="AG93" s="85"/>
      <c r="AH93" s="51"/>
      <c r="AI93" s="50"/>
      <c r="AJ93" s="50"/>
      <c r="AK93" s="50"/>
      <c r="AL93" s="50"/>
      <c r="AM93" s="50"/>
      <c r="AN93" s="50"/>
      <c r="AO93" s="50"/>
      <c r="AP93" s="85"/>
      <c r="AQ93" s="51"/>
    </row>
    <row r="94" spans="1:43" s="2" customFormat="1" x14ac:dyDescent="0.25">
      <c r="A94" s="618"/>
      <c r="B94" s="620" t="s">
        <v>103</v>
      </c>
      <c r="C94" s="620"/>
      <c r="D94" s="620"/>
      <c r="E94" s="35"/>
      <c r="F94" s="81">
        <f t="shared" ref="F94:W94" si="26">SUM(F70:F93)</f>
        <v>6028</v>
      </c>
      <c r="G94" s="81">
        <f t="shared" si="26"/>
        <v>0</v>
      </c>
      <c r="H94" s="81">
        <f t="shared" si="26"/>
        <v>2.8024999999999998</v>
      </c>
      <c r="I94" s="81">
        <f t="shared" si="26"/>
        <v>530</v>
      </c>
      <c r="J94" s="81">
        <f t="shared" si="26"/>
        <v>532.80250000000001</v>
      </c>
      <c r="K94" s="81">
        <f t="shared" si="26"/>
        <v>0</v>
      </c>
      <c r="L94" s="81">
        <f t="shared" si="26"/>
        <v>534.91416000000004</v>
      </c>
      <c r="M94" s="81">
        <f t="shared" si="26"/>
        <v>0</v>
      </c>
      <c r="N94" s="81">
        <f t="shared" si="26"/>
        <v>0</v>
      </c>
      <c r="O94" s="81">
        <f t="shared" si="26"/>
        <v>2781.6515088000001</v>
      </c>
      <c r="P94" s="81">
        <f t="shared" ref="P94" si="27">SUM(P70:P93)</f>
        <v>2781.6515088000001</v>
      </c>
      <c r="Q94" s="81">
        <f t="shared" si="26"/>
        <v>0</v>
      </c>
      <c r="R94" s="81">
        <f t="shared" si="26"/>
        <v>139.80016000000001</v>
      </c>
      <c r="S94" s="81">
        <f t="shared" si="26"/>
        <v>0</v>
      </c>
      <c r="T94" s="81">
        <f t="shared" si="26"/>
        <v>3632.34</v>
      </c>
      <c r="U94" s="81">
        <f t="shared" si="26"/>
        <v>0</v>
      </c>
      <c r="V94" s="81">
        <f t="shared" si="26"/>
        <v>77.34</v>
      </c>
      <c r="W94" s="81">
        <f t="shared" si="26"/>
        <v>0</v>
      </c>
      <c r="X94" s="81">
        <f>SUM(X70:X93)</f>
        <v>13726.848328800001</v>
      </c>
      <c r="Y94" s="81">
        <f t="shared" ref="Y94" si="28">SUM(Y70:Y93)</f>
        <v>0</v>
      </c>
      <c r="Z94" s="26">
        <f t="shared" ref="Z94:AF94" si="29">SUM(Z70:Z93)</f>
        <v>0</v>
      </c>
      <c r="AA94" s="26">
        <f t="shared" si="29"/>
        <v>0</v>
      </c>
      <c r="AB94" s="26">
        <f t="shared" si="29"/>
        <v>0</v>
      </c>
      <c r="AC94" s="26">
        <f t="shared" si="29"/>
        <v>0</v>
      </c>
      <c r="AD94" s="26">
        <f t="shared" si="29"/>
        <v>0</v>
      </c>
      <c r="AE94" s="26">
        <f t="shared" si="29"/>
        <v>0</v>
      </c>
      <c r="AF94" s="26">
        <f t="shared" si="29"/>
        <v>0</v>
      </c>
      <c r="AG94" s="81">
        <f>SUM(AG70:AG93)</f>
        <v>0</v>
      </c>
      <c r="AH94" s="27"/>
      <c r="AI94" s="26">
        <f t="shared" ref="AI94:AO94" si="30">SUM(AI70:AI93)</f>
        <v>0</v>
      </c>
      <c r="AJ94" s="26">
        <f t="shared" si="30"/>
        <v>0</v>
      </c>
      <c r="AK94" s="26">
        <f t="shared" si="30"/>
        <v>0</v>
      </c>
      <c r="AL94" s="26">
        <f t="shared" si="30"/>
        <v>0</v>
      </c>
      <c r="AM94" s="26">
        <f t="shared" si="30"/>
        <v>0</v>
      </c>
      <c r="AN94" s="26">
        <f t="shared" si="30"/>
        <v>0</v>
      </c>
      <c r="AO94" s="26">
        <f t="shared" si="30"/>
        <v>0</v>
      </c>
      <c r="AP94" s="81">
        <f>SUM(AP70:AP93)</f>
        <v>0</v>
      </c>
      <c r="AQ94" s="27"/>
    </row>
    <row r="95" spans="1:43" ht="45" x14ac:dyDescent="0.25">
      <c r="A95" s="618" t="s">
        <v>104</v>
      </c>
      <c r="B95" s="616" t="s">
        <v>105</v>
      </c>
      <c r="C95" s="616" t="s">
        <v>106</v>
      </c>
      <c r="D95" s="29">
        <v>87</v>
      </c>
      <c r="E95" s="31" t="s">
        <v>343</v>
      </c>
      <c r="F95" s="21"/>
      <c r="G95" s="8"/>
      <c r="H95" s="21"/>
      <c r="I95" s="21"/>
      <c r="J95" s="75">
        <f t="shared" ref="J95:J110" si="31">+I95+H95</f>
        <v>0</v>
      </c>
      <c r="K95" s="8"/>
      <c r="L95" s="21"/>
      <c r="M95" s="8"/>
      <c r="N95" s="21"/>
      <c r="O95" s="21">
        <v>1250</v>
      </c>
      <c r="P95" s="75">
        <f t="shared" ref="P95:P110" si="32">+O95+N95</f>
        <v>1250</v>
      </c>
      <c r="Q95" s="8" t="s">
        <v>404</v>
      </c>
      <c r="R95" s="21"/>
      <c r="S95" s="8"/>
      <c r="T95" s="21"/>
      <c r="U95" s="8"/>
      <c r="V95" s="21"/>
      <c r="W95" s="8"/>
      <c r="X95" s="78">
        <f t="shared" ref="X95:X133" si="33">F95+J95+L95+P95+R95+T95+V95</f>
        <v>1250</v>
      </c>
      <c r="Y95" s="90" t="str">
        <f t="shared" si="21"/>
        <v xml:space="preserve">   Ongoing activity.  A support of Rs.1000 per cataract surgery is given for Public facilities.  Total cost is Rs.1250 lakhs for 125000 Cataract surgeries   </v>
      </c>
      <c r="Z95" s="22"/>
      <c r="AA95" s="22"/>
      <c r="AB95" s="22"/>
      <c r="AC95" s="22"/>
      <c r="AD95" s="22"/>
      <c r="AE95" s="22"/>
      <c r="AF95" s="22"/>
      <c r="AG95" s="83">
        <f t="shared" si="22"/>
        <v>0</v>
      </c>
      <c r="AH95" s="11"/>
      <c r="AI95" s="22"/>
      <c r="AJ95" s="22"/>
      <c r="AK95" s="22"/>
      <c r="AL95" s="22"/>
      <c r="AM95" s="22"/>
      <c r="AN95" s="22"/>
      <c r="AO95" s="22"/>
      <c r="AP95" s="83">
        <f t="shared" si="23"/>
        <v>0</v>
      </c>
      <c r="AQ95" s="11"/>
    </row>
    <row r="96" spans="1:43" ht="75" x14ac:dyDescent="0.25">
      <c r="A96" s="618"/>
      <c r="B96" s="616"/>
      <c r="C96" s="616"/>
      <c r="D96" s="29">
        <v>88</v>
      </c>
      <c r="E96" s="31" t="s">
        <v>107</v>
      </c>
      <c r="F96" s="21"/>
      <c r="G96" s="8"/>
      <c r="H96" s="21"/>
      <c r="I96" s="21"/>
      <c r="J96" s="75">
        <f t="shared" si="31"/>
        <v>0</v>
      </c>
      <c r="K96" s="8"/>
      <c r="L96" s="21"/>
      <c r="M96" s="8"/>
      <c r="N96" s="21"/>
      <c r="O96" s="21"/>
      <c r="P96" s="75">
        <f t="shared" si="32"/>
        <v>0</v>
      </c>
      <c r="Q96" s="8"/>
      <c r="R96" s="21"/>
      <c r="S96" s="8"/>
      <c r="T96" s="21">
        <v>4000</v>
      </c>
      <c r="U96" s="8" t="s">
        <v>1216</v>
      </c>
      <c r="V96" s="21"/>
      <c r="W96" s="8"/>
      <c r="X96" s="78">
        <f t="shared" si="33"/>
        <v>4000</v>
      </c>
      <c r="Y96" s="90" t="str">
        <f t="shared" si="21"/>
        <v xml:space="preserve">     Ongoing activity. Activity shifted from NCD.90 as per the NPCC Discussion.
 Cataract Surgery Incentives to NGOs – Funds amounting to Rs.4,000 Lakhs are proposed for incentives @ Rs.2,000 per cataract surgery for 200,000 surgeries performed by NGOs. </v>
      </c>
      <c r="Z96" s="22"/>
      <c r="AA96" s="22"/>
      <c r="AB96" s="22"/>
      <c r="AC96" s="22"/>
      <c r="AD96" s="22"/>
      <c r="AE96" s="22"/>
      <c r="AF96" s="22"/>
      <c r="AG96" s="83">
        <f t="shared" si="22"/>
        <v>0</v>
      </c>
      <c r="AH96" s="11"/>
      <c r="AI96" s="22"/>
      <c r="AJ96" s="22"/>
      <c r="AK96" s="22"/>
      <c r="AL96" s="22"/>
      <c r="AM96" s="22"/>
      <c r="AN96" s="22"/>
      <c r="AO96" s="22"/>
      <c r="AP96" s="83">
        <f t="shared" si="23"/>
        <v>0</v>
      </c>
      <c r="AQ96" s="11"/>
    </row>
    <row r="97" spans="1:43" ht="73.5" customHeight="1" x14ac:dyDescent="0.25">
      <c r="A97" s="618"/>
      <c r="B97" s="616"/>
      <c r="C97" s="616"/>
      <c r="D97" s="29">
        <v>89</v>
      </c>
      <c r="E97" s="31" t="s">
        <v>344</v>
      </c>
      <c r="F97" s="21"/>
      <c r="G97" s="8"/>
      <c r="H97" s="21"/>
      <c r="I97" s="21"/>
      <c r="J97" s="75">
        <f t="shared" si="31"/>
        <v>0</v>
      </c>
      <c r="K97" s="8"/>
      <c r="L97" s="21">
        <v>0</v>
      </c>
      <c r="M97" s="94" t="s">
        <v>869</v>
      </c>
      <c r="N97" s="21"/>
      <c r="O97" s="21"/>
      <c r="P97" s="75">
        <f t="shared" si="32"/>
        <v>0</v>
      </c>
      <c r="Q97" s="8"/>
      <c r="R97" s="21"/>
      <c r="S97" s="8"/>
      <c r="T97" s="21"/>
      <c r="U97" s="8"/>
      <c r="V97" s="21"/>
      <c r="W97" s="8"/>
      <c r="X97" s="78">
        <f t="shared" si="33"/>
        <v>0</v>
      </c>
      <c r="Y97" s="90" t="str">
        <f t="shared" si="21"/>
        <v xml:space="preserve">  New activity.  Procurement of Ophthalmic Equipment has been shifted to NCD. 95 as per NPCC Discussion.     </v>
      </c>
      <c r="Z97" s="22"/>
      <c r="AA97" s="22"/>
      <c r="AB97" s="22"/>
      <c r="AC97" s="22"/>
      <c r="AD97" s="22"/>
      <c r="AE97" s="22"/>
      <c r="AF97" s="22"/>
      <c r="AG97" s="83">
        <f t="shared" si="22"/>
        <v>0</v>
      </c>
      <c r="AH97" s="11"/>
      <c r="AI97" s="22"/>
      <c r="AJ97" s="22"/>
      <c r="AK97" s="22"/>
      <c r="AL97" s="22"/>
      <c r="AM97" s="22"/>
      <c r="AN97" s="22"/>
      <c r="AO97" s="22"/>
      <c r="AP97" s="83">
        <f t="shared" si="23"/>
        <v>0</v>
      </c>
      <c r="AQ97" s="11"/>
    </row>
    <row r="98" spans="1:43" ht="45" x14ac:dyDescent="0.25">
      <c r="A98" s="618"/>
      <c r="B98" s="616"/>
      <c r="C98" s="616"/>
      <c r="D98" s="29">
        <v>90</v>
      </c>
      <c r="E98" s="31" t="s">
        <v>108</v>
      </c>
      <c r="F98" s="21"/>
      <c r="G98" s="8"/>
      <c r="H98" s="21"/>
      <c r="I98" s="21"/>
      <c r="J98" s="75">
        <f t="shared" si="31"/>
        <v>0</v>
      </c>
      <c r="K98" s="8"/>
      <c r="L98" s="21"/>
      <c r="M98" s="8"/>
      <c r="N98" s="21"/>
      <c r="O98" s="21">
        <v>0</v>
      </c>
      <c r="P98" s="75">
        <f t="shared" si="32"/>
        <v>0</v>
      </c>
      <c r="Q98" s="8" t="s">
        <v>870</v>
      </c>
      <c r="R98" s="21"/>
      <c r="S98" s="8"/>
      <c r="T98" s="21"/>
      <c r="U98" s="8"/>
      <c r="V98" s="21"/>
      <c r="W98" s="8"/>
      <c r="X98" s="78">
        <f t="shared" si="33"/>
        <v>0</v>
      </c>
      <c r="Y98" s="90" t="str">
        <f t="shared" si="21"/>
        <v xml:space="preserve">   Cataract Surgery Incentives to NGOs activity has been shifted to NCD.88 as per  NPCC Discussion.    </v>
      </c>
      <c r="Z98" s="22"/>
      <c r="AA98" s="22"/>
      <c r="AB98" s="22"/>
      <c r="AC98" s="22"/>
      <c r="AD98" s="22"/>
      <c r="AE98" s="22"/>
      <c r="AF98" s="22"/>
      <c r="AG98" s="83">
        <f t="shared" si="22"/>
        <v>0</v>
      </c>
      <c r="AH98" s="11"/>
      <c r="AI98" s="22"/>
      <c r="AJ98" s="22"/>
      <c r="AK98" s="22"/>
      <c r="AL98" s="22"/>
      <c r="AM98" s="22"/>
      <c r="AN98" s="22"/>
      <c r="AO98" s="22"/>
      <c r="AP98" s="83">
        <f t="shared" si="23"/>
        <v>0</v>
      </c>
      <c r="AQ98" s="11"/>
    </row>
    <row r="99" spans="1:43" ht="60" x14ac:dyDescent="0.25">
      <c r="A99" s="618"/>
      <c r="B99" s="616"/>
      <c r="C99" s="616"/>
      <c r="D99" s="29">
        <v>91</v>
      </c>
      <c r="E99" s="31" t="s">
        <v>109</v>
      </c>
      <c r="F99" s="21"/>
      <c r="G99" s="8"/>
      <c r="H99" s="21"/>
      <c r="I99" s="21"/>
      <c r="J99" s="75">
        <f t="shared" si="31"/>
        <v>0</v>
      </c>
      <c r="K99" s="8"/>
      <c r="L99" s="21">
        <v>0</v>
      </c>
      <c r="M99" s="94" t="s">
        <v>871</v>
      </c>
      <c r="N99" s="21"/>
      <c r="O99" s="21"/>
      <c r="P99" s="75">
        <f t="shared" si="32"/>
        <v>0</v>
      </c>
      <c r="Q99" s="8"/>
      <c r="R99" s="21"/>
      <c r="S99" s="8"/>
      <c r="T99" s="21"/>
      <c r="U99" s="8"/>
      <c r="V99" s="21"/>
      <c r="W99" s="8"/>
      <c r="X99" s="78">
        <f t="shared" si="33"/>
        <v>0</v>
      </c>
      <c r="Y99" s="90" t="str">
        <f t="shared" si="21"/>
        <v xml:space="preserve">  New activity.  As per the NPCC Discussion the proposal for the establishment of Mobile Ophthalmic Unit in Erode and Tirupathur districts at Rs.30 lakhs per unit has been dropped.     </v>
      </c>
      <c r="Z99" s="22"/>
      <c r="AA99" s="22"/>
      <c r="AB99" s="22"/>
      <c r="AC99" s="22"/>
      <c r="AD99" s="22"/>
      <c r="AE99" s="22"/>
      <c r="AF99" s="22"/>
      <c r="AG99" s="83">
        <f t="shared" si="22"/>
        <v>0</v>
      </c>
      <c r="AH99" s="11"/>
      <c r="AI99" s="22"/>
      <c r="AJ99" s="22"/>
      <c r="AK99" s="22"/>
      <c r="AL99" s="22"/>
      <c r="AM99" s="22"/>
      <c r="AN99" s="22"/>
      <c r="AO99" s="22"/>
      <c r="AP99" s="83">
        <f t="shared" si="23"/>
        <v>0</v>
      </c>
      <c r="AQ99" s="11"/>
    </row>
    <row r="100" spans="1:43" ht="45" x14ac:dyDescent="0.25">
      <c r="A100" s="618"/>
      <c r="B100" s="616"/>
      <c r="C100" s="616"/>
      <c r="D100" s="29">
        <v>92</v>
      </c>
      <c r="E100" s="31" t="s">
        <v>346</v>
      </c>
      <c r="F100" s="21"/>
      <c r="G100" s="8"/>
      <c r="H100" s="21"/>
      <c r="I100" s="21"/>
      <c r="J100" s="75">
        <f t="shared" si="31"/>
        <v>0</v>
      </c>
      <c r="K100" s="8"/>
      <c r="L100" s="21"/>
      <c r="M100" s="8"/>
      <c r="N100" s="21"/>
      <c r="O100" s="21"/>
      <c r="P100" s="75">
        <f t="shared" si="32"/>
        <v>0</v>
      </c>
      <c r="Q100" s="8"/>
      <c r="R100" s="21"/>
      <c r="S100" s="8"/>
      <c r="T100" s="21">
        <v>110</v>
      </c>
      <c r="U100" s="8" t="s">
        <v>405</v>
      </c>
      <c r="V100" s="21"/>
      <c r="W100" s="8"/>
      <c r="X100" s="78">
        <f t="shared" si="33"/>
        <v>110</v>
      </c>
      <c r="Y100" s="90" t="str">
        <f t="shared" si="21"/>
        <v xml:space="preserve">     Ongoing activity.  Funds amounting to Rs.110 Lakhs are proposed for incentives of Rs.1,000 per eyeball collection for 11,000 collections. </v>
      </c>
      <c r="Z100" s="22"/>
      <c r="AA100" s="22"/>
      <c r="AB100" s="22"/>
      <c r="AC100" s="22"/>
      <c r="AD100" s="22"/>
      <c r="AE100" s="22"/>
      <c r="AF100" s="22"/>
      <c r="AG100" s="83">
        <f t="shared" si="22"/>
        <v>0</v>
      </c>
      <c r="AH100" s="11"/>
      <c r="AI100" s="22"/>
      <c r="AJ100" s="22"/>
      <c r="AK100" s="22"/>
      <c r="AL100" s="22"/>
      <c r="AM100" s="22"/>
      <c r="AN100" s="22"/>
      <c r="AO100" s="22"/>
      <c r="AP100" s="83">
        <f t="shared" si="23"/>
        <v>0</v>
      </c>
      <c r="AQ100" s="11"/>
    </row>
    <row r="101" spans="1:43" ht="45" x14ac:dyDescent="0.25">
      <c r="A101" s="618"/>
      <c r="B101" s="616"/>
      <c r="C101" s="616"/>
      <c r="D101" s="29">
        <v>93</v>
      </c>
      <c r="E101" s="31" t="s">
        <v>345</v>
      </c>
      <c r="F101" s="21"/>
      <c r="G101" s="8"/>
      <c r="H101" s="21"/>
      <c r="I101" s="21"/>
      <c r="J101" s="75">
        <f t="shared" si="31"/>
        <v>0</v>
      </c>
      <c r="K101" s="8"/>
      <c r="L101" s="21"/>
      <c r="M101" s="8"/>
      <c r="N101" s="21"/>
      <c r="O101" s="21"/>
      <c r="P101" s="75">
        <f t="shared" si="32"/>
        <v>0</v>
      </c>
      <c r="Q101" s="8"/>
      <c r="R101" s="21"/>
      <c r="S101" s="8"/>
      <c r="T101" s="21">
        <v>629.30000000000007</v>
      </c>
      <c r="U101" s="8" t="s">
        <v>406</v>
      </c>
      <c r="V101" s="21"/>
      <c r="W101" s="8"/>
      <c r="X101" s="78">
        <f t="shared" si="33"/>
        <v>629.30000000000007</v>
      </c>
      <c r="Y101" s="90" t="str">
        <f t="shared" si="21"/>
        <v xml:space="preserve">     Ongoing activity.  Spectacles for School Children – Funds amounting to Rs.629.30 Lakhs are proposed for provision of 310,000 pairs of spectacles at Rs.203 per pair. </v>
      </c>
      <c r="Z101" s="22"/>
      <c r="AA101" s="22"/>
      <c r="AB101" s="22"/>
      <c r="AC101" s="22"/>
      <c r="AD101" s="22"/>
      <c r="AE101" s="22"/>
      <c r="AF101" s="22"/>
      <c r="AG101" s="83">
        <f t="shared" si="22"/>
        <v>0</v>
      </c>
      <c r="AH101" s="11"/>
      <c r="AI101" s="22"/>
      <c r="AJ101" s="22"/>
      <c r="AK101" s="22"/>
      <c r="AL101" s="22"/>
      <c r="AM101" s="22"/>
      <c r="AN101" s="22"/>
      <c r="AO101" s="22"/>
      <c r="AP101" s="83">
        <f t="shared" si="23"/>
        <v>0</v>
      </c>
      <c r="AQ101" s="11"/>
    </row>
    <row r="102" spans="1:43" ht="60" x14ac:dyDescent="0.25">
      <c r="A102" s="618"/>
      <c r="B102" s="616"/>
      <c r="C102" s="616"/>
      <c r="D102" s="29">
        <v>94</v>
      </c>
      <c r="E102" s="31" t="s">
        <v>347</v>
      </c>
      <c r="F102" s="21"/>
      <c r="G102" s="8"/>
      <c r="H102" s="21"/>
      <c r="I102" s="21"/>
      <c r="J102" s="75">
        <f t="shared" si="31"/>
        <v>0</v>
      </c>
      <c r="K102" s="8"/>
      <c r="L102" s="21"/>
      <c r="M102" s="8"/>
      <c r="N102" s="21"/>
      <c r="O102" s="21"/>
      <c r="P102" s="75">
        <f t="shared" si="32"/>
        <v>0</v>
      </c>
      <c r="Q102" s="8"/>
      <c r="R102" s="21"/>
      <c r="S102" s="8"/>
      <c r="T102" s="21">
        <v>129.96</v>
      </c>
      <c r="U102" s="8" t="s">
        <v>407</v>
      </c>
      <c r="V102" s="21"/>
      <c r="W102" s="8"/>
      <c r="X102" s="78">
        <f t="shared" si="33"/>
        <v>129.96</v>
      </c>
      <c r="Y102" s="90" t="str">
        <f t="shared" si="21"/>
        <v xml:space="preserve">     Ongoing activity.  Spectacles for Older Persons – Funds amounting to Rs.129.96 Lakhs are proposed for provision of 152,000 spectacles (32,000 bifocal and 120,000 readymade reading spectacles) at an average cost of Rs.85.50 per pair. </v>
      </c>
      <c r="Z102" s="22"/>
      <c r="AA102" s="22"/>
      <c r="AB102" s="22"/>
      <c r="AC102" s="22"/>
      <c r="AD102" s="22"/>
      <c r="AE102" s="22"/>
      <c r="AF102" s="22"/>
      <c r="AG102" s="83">
        <f t="shared" si="22"/>
        <v>0</v>
      </c>
      <c r="AH102" s="11"/>
      <c r="AI102" s="22"/>
      <c r="AJ102" s="22"/>
      <c r="AK102" s="22"/>
      <c r="AL102" s="22"/>
      <c r="AM102" s="22"/>
      <c r="AN102" s="22"/>
      <c r="AO102" s="22"/>
      <c r="AP102" s="83">
        <f t="shared" si="23"/>
        <v>0</v>
      </c>
      <c r="AQ102" s="11"/>
    </row>
    <row r="103" spans="1:43" ht="300" x14ac:dyDescent="0.25">
      <c r="A103" s="618"/>
      <c r="B103" s="616"/>
      <c r="C103" s="616"/>
      <c r="D103" s="29">
        <v>95</v>
      </c>
      <c r="E103" s="31" t="s">
        <v>348</v>
      </c>
      <c r="F103" s="21"/>
      <c r="G103" s="8"/>
      <c r="H103" s="21"/>
      <c r="I103" s="21">
        <v>300</v>
      </c>
      <c r="J103" s="75">
        <f t="shared" si="31"/>
        <v>300</v>
      </c>
      <c r="K103" s="8" t="s">
        <v>1179</v>
      </c>
      <c r="L103" s="21">
        <v>1325.4096801999999</v>
      </c>
      <c r="M103" s="94" t="s">
        <v>1187</v>
      </c>
      <c r="N103" s="21"/>
      <c r="O103" s="21"/>
      <c r="P103" s="75">
        <f t="shared" si="32"/>
        <v>0</v>
      </c>
      <c r="Q103" s="8"/>
      <c r="R103" s="21"/>
      <c r="S103" s="8"/>
      <c r="T103" s="21"/>
      <c r="U103" s="8"/>
      <c r="V103" s="21"/>
      <c r="W103" s="8"/>
      <c r="X103" s="78">
        <f t="shared" si="33"/>
        <v>1625.4096801999999</v>
      </c>
      <c r="Y103" s="90" t="str">
        <f t="shared" si="21"/>
        <v xml:space="preserve"> New activity. Proposal for Eye ward for 3 institutions has been shifted from NCD.96 &amp; the cost has been restricted to Rs.100 Lakhs per unit as per NPCC Discussion. 
Construction of Eye Wards in DH Mannargudi, GH Chengalpattu and GH Tenkasi @ Rs.100.00 lakhs each, totalling to  Rs.300.00 lakhs.  Details enclosed in NCD 95 Eye ward New activity.  Activity shifted from NCD.89 as per the NPCC Discussion.
Procurement of Ophthalmic Equipment for institutions based on Gap Analysis at Rs.31.26 lakhs per centre.  Total cost is Rs.1125.41 lakhs.  Details enclosed in NCD 95 NBCP Ophthalmic equipment
New activity.  The activity has been included as per the NPCC Discussion. 
Procurement of Ophthalmic Equipment for new Government Hospitals:
1. DH Vedaranyam, DH Pennagaram &amp; DH Jayamkondan @ Rs.40 Lakhs per unit, totalling to Rs.120 Lakhs
2. SDH Saidapet, SDH Kudankulam &amp; SDH Bhavani @ Rs.20 Lakhs, totalling to Rs.60 Lakhs
3. Eye Bank Vellore @ Rs.20 Lakhs per unit. 
Details in NCD 95 NBCP Equipment for New Eye Units    </v>
      </c>
      <c r="Z103" s="22"/>
      <c r="AA103" s="22"/>
      <c r="AB103" s="22"/>
      <c r="AC103" s="22"/>
      <c r="AD103" s="22"/>
      <c r="AE103" s="22"/>
      <c r="AF103" s="22"/>
      <c r="AG103" s="83">
        <f t="shared" si="22"/>
        <v>0</v>
      </c>
      <c r="AH103" s="11"/>
      <c r="AI103" s="22"/>
      <c r="AJ103" s="22"/>
      <c r="AK103" s="22"/>
      <c r="AL103" s="22"/>
      <c r="AM103" s="22"/>
      <c r="AN103" s="22"/>
      <c r="AO103" s="22"/>
      <c r="AP103" s="83">
        <f t="shared" si="23"/>
        <v>0</v>
      </c>
      <c r="AQ103" s="11"/>
    </row>
    <row r="104" spans="1:43" ht="45" x14ac:dyDescent="0.25">
      <c r="A104" s="618"/>
      <c r="B104" s="616"/>
      <c r="C104" s="616"/>
      <c r="D104" s="29">
        <v>96</v>
      </c>
      <c r="E104" s="31" t="s">
        <v>110</v>
      </c>
      <c r="F104" s="21"/>
      <c r="G104" s="8"/>
      <c r="H104" s="21"/>
      <c r="I104" s="21">
        <v>0</v>
      </c>
      <c r="J104" s="75">
        <f t="shared" si="31"/>
        <v>0</v>
      </c>
      <c r="K104" s="94" t="s">
        <v>872</v>
      </c>
      <c r="L104" s="21"/>
      <c r="M104" s="8"/>
      <c r="N104" s="21"/>
      <c r="O104" s="21"/>
      <c r="P104" s="75">
        <f t="shared" si="32"/>
        <v>0</v>
      </c>
      <c r="Q104" s="8"/>
      <c r="R104" s="21"/>
      <c r="S104" s="8"/>
      <c r="T104" s="21"/>
      <c r="U104" s="8"/>
      <c r="V104" s="21"/>
      <c r="W104" s="8"/>
      <c r="X104" s="78">
        <f t="shared" si="33"/>
        <v>0</v>
      </c>
      <c r="Y104" s="90" t="str">
        <f t="shared" si="21"/>
        <v xml:space="preserve"> New activity. Proposal for Eye ward for 3 institutions has been shifted to NCD.95 as per NPCC Discussion.     </v>
      </c>
      <c r="Z104" s="22"/>
      <c r="AA104" s="22"/>
      <c r="AB104" s="22"/>
      <c r="AC104" s="22"/>
      <c r="AD104" s="22"/>
      <c r="AE104" s="22"/>
      <c r="AF104" s="22"/>
      <c r="AG104" s="83">
        <f t="shared" si="22"/>
        <v>0</v>
      </c>
      <c r="AH104" s="11"/>
      <c r="AI104" s="22"/>
      <c r="AJ104" s="22"/>
      <c r="AK104" s="22"/>
      <c r="AL104" s="22"/>
      <c r="AM104" s="22"/>
      <c r="AN104" s="22"/>
      <c r="AO104" s="22"/>
      <c r="AP104" s="83">
        <f t="shared" si="23"/>
        <v>0</v>
      </c>
      <c r="AQ104" s="11"/>
    </row>
    <row r="105" spans="1:43" ht="405" x14ac:dyDescent="0.25">
      <c r="A105" s="618"/>
      <c r="B105" s="621" t="s">
        <v>111</v>
      </c>
      <c r="C105" s="621" t="s">
        <v>112</v>
      </c>
      <c r="D105" s="29">
        <v>97</v>
      </c>
      <c r="E105" s="31" t="s">
        <v>364</v>
      </c>
      <c r="F105" s="21"/>
      <c r="G105" s="8"/>
      <c r="H105" s="21"/>
      <c r="I105" s="21">
        <v>0</v>
      </c>
      <c r="J105" s="75">
        <f t="shared" si="31"/>
        <v>0</v>
      </c>
      <c r="K105" s="94" t="s">
        <v>873</v>
      </c>
      <c r="L105" s="21"/>
      <c r="M105" s="8"/>
      <c r="N105" s="21"/>
      <c r="O105" s="21">
        <v>182.5</v>
      </c>
      <c r="P105" s="75">
        <f t="shared" si="32"/>
        <v>182.5</v>
      </c>
      <c r="Q105" s="8" t="s">
        <v>1191</v>
      </c>
      <c r="R105" s="21"/>
      <c r="S105" s="8"/>
      <c r="T105" s="21">
        <v>475.54</v>
      </c>
      <c r="U105" s="8" t="s">
        <v>1198</v>
      </c>
      <c r="V105" s="21"/>
      <c r="W105" s="8"/>
      <c r="X105" s="78">
        <f t="shared" si="33"/>
        <v>658.04</v>
      </c>
      <c r="Y105" s="90" t="str">
        <f t="shared" si="21"/>
        <v xml:space="preserve"> New activity.  Proposal for Establishment of Comprehensive Psychiatric Care Centre (CPCC) in Salem district has been dropped as per the NPCC Discussion.  1. Ongoing activity.  Funds amounting to Rs.133.00 Lakhs are proposed for procurement of mental health drugs &amp; supplies at Rs.3.50 Lakhs per District Mental Health Programme (DMHP) across 38 districts.
2. Ongoing activity.  Funds amounting to Rs.28.50 Lakhs are proposed for drugs &amp; supplies for 38 districts at Rs.0.75 Lakhs per Emergency Care &amp; Recovery Centre (ECRC).
3. Ongoing activity.  Funds amounting to Rs.21.00 Lakhs are proposed or drugs &amp; supplies for 28 districts at Rs.0.75 Lakhs per De-addiction Centre.  
4. Ongoing activity.  DMHP Targeted Interventions – Funds amounting to Rs.22.80 Lakhs are proposed for 1,824 community-level camps at Rs.1,250 per camp. Activities include interventions in schools, colleges, workplaces, urban slums, out-of-school adolescents, and suicide prevention.
5. Ongoing activity.  Mobility Support for DMHP – Funds amounting to Rs.364.80 Lakhs are proposed for mobility support at Rs.9.60 Lakhs per district across 38 districts.
6. Ongoing activity.  Revised as per NPCC discussion. 
Operational Cost for DMHP – Funds amounting to Rs.3.80 Lakhs are proposed for operational costs at Rs.10,000 per District Mental Health Programme (DMHP) across 38 districts.
7. Ongoing activity.  Diet and contingency charges to De addiction centres @ Rs.6.01 lakhs.  Total cost is Rs.84.14 lakhs for 14 De addiction centres </v>
      </c>
      <c r="Z105" s="22"/>
      <c r="AA105" s="22"/>
      <c r="AB105" s="22"/>
      <c r="AC105" s="22"/>
      <c r="AD105" s="22"/>
      <c r="AE105" s="22"/>
      <c r="AF105" s="22"/>
      <c r="AG105" s="83">
        <f t="shared" si="22"/>
        <v>0</v>
      </c>
      <c r="AH105" s="15"/>
      <c r="AI105" s="22"/>
      <c r="AJ105" s="22"/>
      <c r="AK105" s="22"/>
      <c r="AL105" s="22"/>
      <c r="AM105" s="22"/>
      <c r="AN105" s="22"/>
      <c r="AO105" s="22"/>
      <c r="AP105" s="83">
        <f t="shared" si="23"/>
        <v>0</v>
      </c>
      <c r="AQ105" s="15"/>
    </row>
    <row r="106" spans="1:43" ht="45" x14ac:dyDescent="0.25">
      <c r="A106" s="618"/>
      <c r="B106" s="621"/>
      <c r="C106" s="621"/>
      <c r="D106" s="29">
        <v>98</v>
      </c>
      <c r="E106" s="31" t="s">
        <v>365</v>
      </c>
      <c r="F106" s="56">
        <v>243.57983999999999</v>
      </c>
      <c r="G106" s="8" t="s">
        <v>874</v>
      </c>
      <c r="H106" s="56"/>
      <c r="I106" s="56"/>
      <c r="J106" s="75">
        <f t="shared" si="31"/>
        <v>0</v>
      </c>
      <c r="K106" s="8"/>
      <c r="L106" s="56"/>
      <c r="M106" s="8"/>
      <c r="N106" s="56"/>
      <c r="O106" s="56"/>
      <c r="P106" s="75">
        <f t="shared" si="32"/>
        <v>0</v>
      </c>
      <c r="Q106" s="8"/>
      <c r="R106" s="56"/>
      <c r="S106" s="8"/>
      <c r="T106" s="56">
        <v>12</v>
      </c>
      <c r="U106" s="8" t="s">
        <v>875</v>
      </c>
      <c r="V106" s="56"/>
      <c r="W106" s="8"/>
      <c r="X106" s="79">
        <f t="shared" si="33"/>
        <v>255.57983999999999</v>
      </c>
      <c r="Y106" s="90" t="str">
        <f t="shared" si="21"/>
        <v xml:space="preserve">Ongoing activity.  HR cost for Telemanas.  Total cost is Rs.243.58 Lakhs.      Ongoing activity.  Rs.6 lakhs for operational cost for Telemanas centre.  Total cost proposed is Rs.12 lakhs for 2 centres </v>
      </c>
      <c r="Z106" s="47"/>
      <c r="AA106" s="47"/>
      <c r="AB106" s="47"/>
      <c r="AC106" s="47"/>
      <c r="AD106" s="47"/>
      <c r="AE106" s="47"/>
      <c r="AF106" s="47"/>
      <c r="AG106" s="84">
        <f t="shared" si="22"/>
        <v>0</v>
      </c>
      <c r="AH106" s="11"/>
      <c r="AI106" s="47"/>
      <c r="AJ106" s="47"/>
      <c r="AK106" s="47"/>
      <c r="AL106" s="47"/>
      <c r="AM106" s="47"/>
      <c r="AN106" s="47"/>
      <c r="AO106" s="47"/>
      <c r="AP106" s="84">
        <f t="shared" si="23"/>
        <v>0</v>
      </c>
      <c r="AQ106" s="11"/>
    </row>
    <row r="107" spans="1:43" ht="375" x14ac:dyDescent="0.25">
      <c r="A107" s="618"/>
      <c r="B107" s="621" t="s">
        <v>113</v>
      </c>
      <c r="C107" s="621" t="s">
        <v>114</v>
      </c>
      <c r="D107" s="29">
        <v>99</v>
      </c>
      <c r="E107" s="31" t="s">
        <v>115</v>
      </c>
      <c r="F107" s="21"/>
      <c r="G107" s="8"/>
      <c r="H107" s="21"/>
      <c r="I107" s="21">
        <v>120</v>
      </c>
      <c r="J107" s="75">
        <f t="shared" si="31"/>
        <v>120</v>
      </c>
      <c r="K107" s="94" t="s">
        <v>876</v>
      </c>
      <c r="L107" s="21"/>
      <c r="M107" s="8"/>
      <c r="N107" s="21"/>
      <c r="O107" s="21">
        <v>60</v>
      </c>
      <c r="P107" s="75">
        <f t="shared" si="32"/>
        <v>60</v>
      </c>
      <c r="Q107" s="8" t="s">
        <v>1192</v>
      </c>
      <c r="R107" s="21"/>
      <c r="S107" s="8"/>
      <c r="T107" s="21"/>
      <c r="U107" s="8"/>
      <c r="V107" s="21"/>
      <c r="W107" s="8"/>
      <c r="X107" s="78">
        <f t="shared" si="33"/>
        <v>180</v>
      </c>
      <c r="Y107" s="90" t="str">
        <f t="shared" si="21"/>
        <v xml:space="preserve"> New activity.  Proposal for the establishment of Regional centre for Ageing has been dropped as per the NPCC Discussion. 
1. New activity. Establishment (infrastructure) of  New Geriatric units in 6 Districts @ Rs.20 lakhs per district                                      
1. Mayiladuthurai                                  
2. Tirupathur               
3.Kancheepuram                                   
4. Ranipet                                                 
5. Tenkasi                                                  
6. Kallakurichi   
Total cost is Rs.120 lakhs.  Details enclosed in NCD99 Geriatric unit  
2. New activity. Revised as per NPCC Comments. Establishment (equipment) of  New Geriatric units in 6 Districts at Rs.10 lakhs per district                                      
1. Mayiladuthurai                                  
2. Tirupathur               
3.Kancheepuram                                   
4. Ranipet                                                 
5. Tenkasi                                                  
6. Kallakurichi   
Total cost is Rs.60 lakhs.  Details enclosed in NCD99 Geriatric unit
3.  Ongoing activity.  As per the NPCC Comments, the drugs under NPHCE is shifted to Free Drugs Service Initiative HSS.180.   </v>
      </c>
      <c r="Z107" s="22"/>
      <c r="AA107" s="22"/>
      <c r="AB107" s="22"/>
      <c r="AC107" s="22"/>
      <c r="AD107" s="22"/>
      <c r="AE107" s="22"/>
      <c r="AF107" s="22"/>
      <c r="AG107" s="83">
        <f t="shared" si="22"/>
        <v>0</v>
      </c>
      <c r="AH107" s="11"/>
      <c r="AI107" s="22"/>
      <c r="AJ107" s="22"/>
      <c r="AK107" s="22"/>
      <c r="AL107" s="22"/>
      <c r="AM107" s="22"/>
      <c r="AN107" s="22"/>
      <c r="AO107" s="22"/>
      <c r="AP107" s="83">
        <f t="shared" si="23"/>
        <v>0</v>
      </c>
      <c r="AQ107" s="11"/>
    </row>
    <row r="108" spans="1:43" ht="90" x14ac:dyDescent="0.25">
      <c r="A108" s="618"/>
      <c r="B108" s="621"/>
      <c r="C108" s="621"/>
      <c r="D108" s="29">
        <v>100</v>
      </c>
      <c r="E108" s="31" t="s">
        <v>116</v>
      </c>
      <c r="F108" s="21"/>
      <c r="G108" s="8"/>
      <c r="H108" s="21"/>
      <c r="I108" s="21"/>
      <c r="J108" s="75">
        <f t="shared" si="31"/>
        <v>0</v>
      </c>
      <c r="K108" s="8"/>
      <c r="L108" s="21"/>
      <c r="M108" s="8"/>
      <c r="N108" s="21"/>
      <c r="O108" s="21"/>
      <c r="P108" s="75">
        <f t="shared" si="32"/>
        <v>0</v>
      </c>
      <c r="Q108" s="8"/>
      <c r="R108" s="21"/>
      <c r="S108" s="8"/>
      <c r="T108" s="21">
        <v>0</v>
      </c>
      <c r="U108" s="94" t="s">
        <v>1240</v>
      </c>
      <c r="V108" s="21"/>
      <c r="W108" s="8"/>
      <c r="X108" s="78">
        <f t="shared" si="33"/>
        <v>0</v>
      </c>
      <c r="Y108" s="90" t="str">
        <f t="shared" si="21"/>
        <v xml:space="preserve">     As per NPCC discussion this activity has been shifted to 206 Innovation.
New activity.  Budget proposed for Establishment of integrated block level Elderly and Palliative care services @ Rs.22.30 lakhs per block.  Total cost is Rs.223 lakhs.  Details enclosed in NCD 10 Block Elderly and Palliative </v>
      </c>
      <c r="Z108" s="22"/>
      <c r="AA108" s="22"/>
      <c r="AB108" s="22"/>
      <c r="AC108" s="22"/>
      <c r="AD108" s="22"/>
      <c r="AE108" s="22"/>
      <c r="AF108" s="22"/>
      <c r="AG108" s="83">
        <f t="shared" si="22"/>
        <v>0</v>
      </c>
      <c r="AH108" s="11"/>
      <c r="AI108" s="22"/>
      <c r="AJ108" s="22"/>
      <c r="AK108" s="22"/>
      <c r="AL108" s="22"/>
      <c r="AM108" s="22"/>
      <c r="AN108" s="22"/>
      <c r="AO108" s="22"/>
      <c r="AP108" s="83">
        <f t="shared" si="23"/>
        <v>0</v>
      </c>
      <c r="AQ108" s="11"/>
    </row>
    <row r="109" spans="1:43" ht="30" x14ac:dyDescent="0.25">
      <c r="A109" s="618"/>
      <c r="B109" s="621"/>
      <c r="C109" s="621"/>
      <c r="D109" s="29">
        <v>101</v>
      </c>
      <c r="E109" s="31" t="s">
        <v>117</v>
      </c>
      <c r="F109" s="21"/>
      <c r="G109" s="8"/>
      <c r="H109" s="21"/>
      <c r="I109" s="21"/>
      <c r="J109" s="75">
        <f t="shared" si="31"/>
        <v>0</v>
      </c>
      <c r="K109" s="8"/>
      <c r="L109" s="21"/>
      <c r="M109" s="8"/>
      <c r="N109" s="21"/>
      <c r="O109" s="21"/>
      <c r="P109" s="75">
        <f t="shared" si="32"/>
        <v>0</v>
      </c>
      <c r="Q109" s="8"/>
      <c r="R109" s="21"/>
      <c r="S109" s="8"/>
      <c r="T109" s="21"/>
      <c r="U109" s="8"/>
      <c r="V109" s="21"/>
      <c r="W109" s="8"/>
      <c r="X109" s="78">
        <f t="shared" si="33"/>
        <v>0</v>
      </c>
      <c r="Y109" s="90" t="str">
        <f t="shared" si="21"/>
        <v xml:space="preserve">      </v>
      </c>
      <c r="Z109" s="22"/>
      <c r="AA109" s="22"/>
      <c r="AB109" s="22"/>
      <c r="AC109" s="22"/>
      <c r="AD109" s="22"/>
      <c r="AE109" s="22"/>
      <c r="AF109" s="22"/>
      <c r="AG109" s="83">
        <f t="shared" si="22"/>
        <v>0</v>
      </c>
      <c r="AH109" s="11"/>
      <c r="AI109" s="22"/>
      <c r="AJ109" s="22"/>
      <c r="AK109" s="22"/>
      <c r="AL109" s="22"/>
      <c r="AM109" s="22"/>
      <c r="AN109" s="22"/>
      <c r="AO109" s="22"/>
      <c r="AP109" s="83">
        <f t="shared" si="23"/>
        <v>0</v>
      </c>
      <c r="AQ109" s="11"/>
    </row>
    <row r="110" spans="1:43" s="3" customFormat="1" ht="30" x14ac:dyDescent="0.25">
      <c r="A110" s="618"/>
      <c r="B110" s="621"/>
      <c r="C110" s="621"/>
      <c r="D110" s="29">
        <v>102</v>
      </c>
      <c r="E110" s="31" t="s">
        <v>118</v>
      </c>
      <c r="F110" s="21"/>
      <c r="G110" s="8"/>
      <c r="H110" s="21"/>
      <c r="I110" s="21"/>
      <c r="J110" s="75">
        <f t="shared" si="31"/>
        <v>0</v>
      </c>
      <c r="K110" s="8"/>
      <c r="L110" s="21"/>
      <c r="M110" s="8"/>
      <c r="N110" s="21"/>
      <c r="O110" s="21"/>
      <c r="P110" s="75">
        <f t="shared" si="32"/>
        <v>0</v>
      </c>
      <c r="Q110" s="8"/>
      <c r="R110" s="21"/>
      <c r="S110" s="8"/>
      <c r="T110" s="21"/>
      <c r="U110" s="8"/>
      <c r="V110" s="21"/>
      <c r="W110" s="8"/>
      <c r="X110" s="78">
        <f t="shared" si="33"/>
        <v>0</v>
      </c>
      <c r="Y110" s="90" t="str">
        <f t="shared" si="21"/>
        <v xml:space="preserve">      </v>
      </c>
      <c r="Z110" s="22"/>
      <c r="AA110" s="22"/>
      <c r="AB110" s="22"/>
      <c r="AC110" s="22"/>
      <c r="AD110" s="22"/>
      <c r="AE110" s="22"/>
      <c r="AF110" s="22"/>
      <c r="AG110" s="83">
        <f t="shared" si="22"/>
        <v>0</v>
      </c>
      <c r="AH110" s="11"/>
      <c r="AI110" s="22"/>
      <c r="AJ110" s="22"/>
      <c r="AK110" s="22"/>
      <c r="AL110" s="22"/>
      <c r="AM110" s="22"/>
      <c r="AN110" s="22"/>
      <c r="AO110" s="22"/>
      <c r="AP110" s="83">
        <f t="shared" si="23"/>
        <v>0</v>
      </c>
      <c r="AQ110" s="11"/>
    </row>
    <row r="111" spans="1:43" ht="30" x14ac:dyDescent="0.25">
      <c r="A111" s="618"/>
      <c r="B111" s="621"/>
      <c r="C111" s="621"/>
      <c r="D111" s="29">
        <v>103</v>
      </c>
      <c r="E111" s="31" t="s">
        <v>22</v>
      </c>
      <c r="F111" s="48"/>
      <c r="G111" s="49"/>
      <c r="H111" s="48"/>
      <c r="I111" s="48"/>
      <c r="J111" s="76"/>
      <c r="K111" s="49"/>
      <c r="L111" s="48"/>
      <c r="M111" s="49"/>
      <c r="N111" s="48"/>
      <c r="O111" s="48"/>
      <c r="P111" s="76"/>
      <c r="Q111" s="49"/>
      <c r="R111" s="48"/>
      <c r="S111" s="49"/>
      <c r="T111" s="48"/>
      <c r="U111" s="49"/>
      <c r="V111" s="48"/>
      <c r="W111" s="49"/>
      <c r="X111" s="80"/>
      <c r="Y111" s="91" t="str">
        <f t="shared" si="21"/>
        <v xml:space="preserve">      </v>
      </c>
      <c r="Z111" s="50"/>
      <c r="AA111" s="50"/>
      <c r="AB111" s="50"/>
      <c r="AC111" s="50"/>
      <c r="AD111" s="50"/>
      <c r="AE111" s="50"/>
      <c r="AF111" s="50"/>
      <c r="AG111" s="85"/>
      <c r="AH111" s="51"/>
      <c r="AI111" s="50"/>
      <c r="AJ111" s="50"/>
      <c r="AK111" s="50"/>
      <c r="AL111" s="50"/>
      <c r="AM111" s="50"/>
      <c r="AN111" s="50"/>
      <c r="AO111" s="50"/>
      <c r="AP111" s="85"/>
      <c r="AQ111" s="51"/>
    </row>
    <row r="112" spans="1:43" ht="90" x14ac:dyDescent="0.25">
      <c r="A112" s="618"/>
      <c r="B112" s="621" t="s">
        <v>119</v>
      </c>
      <c r="C112" s="621" t="s">
        <v>120</v>
      </c>
      <c r="D112" s="29">
        <v>104</v>
      </c>
      <c r="E112" s="31" t="s">
        <v>121</v>
      </c>
      <c r="F112" s="21"/>
      <c r="G112" s="8"/>
      <c r="H112" s="21"/>
      <c r="I112" s="21"/>
      <c r="J112" s="75">
        <f t="shared" ref="J112:J118" si="34">+I112+H112</f>
        <v>0</v>
      </c>
      <c r="K112" s="8"/>
      <c r="L112" s="21">
        <v>45</v>
      </c>
      <c r="M112" s="94" t="s">
        <v>877</v>
      </c>
      <c r="N112" s="21"/>
      <c r="O112" s="21"/>
      <c r="P112" s="75">
        <f t="shared" ref="P112:P118" si="35">+O112+N112</f>
        <v>0</v>
      </c>
      <c r="Q112" s="8"/>
      <c r="R112" s="21"/>
      <c r="S112" s="8"/>
      <c r="T112" s="21">
        <v>38</v>
      </c>
      <c r="U112" s="8" t="s">
        <v>408</v>
      </c>
      <c r="V112" s="21"/>
      <c r="W112" s="8"/>
      <c r="X112" s="78">
        <f t="shared" si="33"/>
        <v>83</v>
      </c>
      <c r="Y112" s="90" t="str">
        <f t="shared" si="21"/>
        <v xml:space="preserve">  New activity.  
Revised as per NPCC Discussion.
Establishment of Tobacco Cessation centre in 18 districts @ Rs.2.5 lakhs per district.  Total cost is Rs.45 lakhs.  Details enclosed in NCD 104 NTCP new district   Ongoing activity. Operational cost for Enforcement Squads @ Rs.1 lakh per district.  Total cost is Rs.38 lakhs for 38 districts </v>
      </c>
      <c r="Z112" s="22"/>
      <c r="AA112" s="22"/>
      <c r="AB112" s="22"/>
      <c r="AC112" s="22"/>
      <c r="AD112" s="22"/>
      <c r="AE112" s="22"/>
      <c r="AF112" s="22"/>
      <c r="AG112" s="83">
        <f t="shared" si="22"/>
        <v>0</v>
      </c>
      <c r="AH112" s="11"/>
      <c r="AI112" s="22"/>
      <c r="AJ112" s="22"/>
      <c r="AK112" s="22"/>
      <c r="AL112" s="22"/>
      <c r="AM112" s="22"/>
      <c r="AN112" s="22"/>
      <c r="AO112" s="22"/>
      <c r="AP112" s="83">
        <f t="shared" si="23"/>
        <v>0</v>
      </c>
      <c r="AQ112" s="11"/>
    </row>
    <row r="113" spans="1:43" ht="30" x14ac:dyDescent="0.25">
      <c r="A113" s="618"/>
      <c r="B113" s="621"/>
      <c r="C113" s="621"/>
      <c r="D113" s="29">
        <v>105</v>
      </c>
      <c r="E113" s="31" t="s">
        <v>349</v>
      </c>
      <c r="F113" s="21"/>
      <c r="G113" s="8"/>
      <c r="H113" s="21"/>
      <c r="I113" s="21"/>
      <c r="J113" s="75">
        <f t="shared" si="34"/>
        <v>0</v>
      </c>
      <c r="K113" s="8"/>
      <c r="L113" s="21"/>
      <c r="M113" s="8"/>
      <c r="N113" s="21"/>
      <c r="O113" s="21"/>
      <c r="P113" s="75">
        <f t="shared" si="35"/>
        <v>0</v>
      </c>
      <c r="Q113" s="8"/>
      <c r="R113" s="21"/>
      <c r="S113" s="8"/>
      <c r="T113" s="21"/>
      <c r="U113" s="8"/>
      <c r="V113" s="21"/>
      <c r="W113" s="8"/>
      <c r="X113" s="78">
        <f t="shared" si="33"/>
        <v>0</v>
      </c>
      <c r="Y113" s="90" t="str">
        <f t="shared" si="21"/>
        <v xml:space="preserve">      </v>
      </c>
      <c r="Z113" s="22"/>
      <c r="AA113" s="22"/>
      <c r="AB113" s="22"/>
      <c r="AC113" s="22"/>
      <c r="AD113" s="22"/>
      <c r="AE113" s="22"/>
      <c r="AF113" s="22"/>
      <c r="AG113" s="83">
        <f t="shared" si="22"/>
        <v>0</v>
      </c>
      <c r="AH113" s="11"/>
      <c r="AI113" s="22"/>
      <c r="AJ113" s="22"/>
      <c r="AK113" s="22"/>
      <c r="AL113" s="22"/>
      <c r="AM113" s="22"/>
      <c r="AN113" s="22"/>
      <c r="AO113" s="22"/>
      <c r="AP113" s="83">
        <f t="shared" si="23"/>
        <v>0</v>
      </c>
      <c r="AQ113" s="11"/>
    </row>
    <row r="114" spans="1:43" ht="90" x14ac:dyDescent="0.25">
      <c r="A114" s="618"/>
      <c r="B114" s="621"/>
      <c r="C114" s="621"/>
      <c r="D114" s="29">
        <v>106</v>
      </c>
      <c r="E114" s="31" t="s">
        <v>122</v>
      </c>
      <c r="F114" s="21"/>
      <c r="G114" s="8"/>
      <c r="H114" s="21"/>
      <c r="I114" s="21"/>
      <c r="J114" s="75">
        <f t="shared" si="34"/>
        <v>0</v>
      </c>
      <c r="K114" s="8"/>
      <c r="L114" s="21"/>
      <c r="M114" s="8"/>
      <c r="N114" s="21"/>
      <c r="O114" s="21">
        <v>76</v>
      </c>
      <c r="P114" s="75">
        <f t="shared" si="35"/>
        <v>76</v>
      </c>
      <c r="Q114" s="8" t="s">
        <v>878</v>
      </c>
      <c r="R114" s="21"/>
      <c r="S114" s="8"/>
      <c r="T114" s="21"/>
      <c r="U114" s="8"/>
      <c r="V114" s="21"/>
      <c r="W114" s="8"/>
      <c r="X114" s="78">
        <f t="shared" si="33"/>
        <v>76</v>
      </c>
      <c r="Y114" s="90" t="str">
        <f t="shared" si="21"/>
        <v xml:space="preserve">   Ongoing activity. Rs. 76 Lakhs proposed towards Procurement of Drugs for already existing 20 districts, and newly approved 18 districts for Pharmacotherapy drugs for Nicotine Replacement Therapy (NRT) such as Nicotine Patches and Nicotine Gums, Bupropion and Varenicline based on their addiction level to quit the tobacco usage   </v>
      </c>
      <c r="Z114" s="22"/>
      <c r="AA114" s="22"/>
      <c r="AB114" s="22"/>
      <c r="AC114" s="22"/>
      <c r="AD114" s="22"/>
      <c r="AE114" s="22"/>
      <c r="AF114" s="22"/>
      <c r="AG114" s="83">
        <f t="shared" si="22"/>
        <v>0</v>
      </c>
      <c r="AH114" s="11"/>
      <c r="AI114" s="22"/>
      <c r="AJ114" s="22"/>
      <c r="AK114" s="22"/>
      <c r="AL114" s="22"/>
      <c r="AM114" s="22"/>
      <c r="AN114" s="22"/>
      <c r="AO114" s="22"/>
      <c r="AP114" s="83">
        <f t="shared" si="23"/>
        <v>0</v>
      </c>
      <c r="AQ114" s="11"/>
    </row>
    <row r="115" spans="1:43" ht="75" x14ac:dyDescent="0.25">
      <c r="A115" s="618"/>
      <c r="B115" s="621" t="s">
        <v>123</v>
      </c>
      <c r="C115" s="621" t="s">
        <v>289</v>
      </c>
      <c r="D115" s="29">
        <v>107</v>
      </c>
      <c r="E115" s="31" t="s">
        <v>124</v>
      </c>
      <c r="F115" s="21"/>
      <c r="G115" s="8"/>
      <c r="H115" s="21"/>
      <c r="I115" s="21"/>
      <c r="J115" s="75">
        <f t="shared" si="34"/>
        <v>0</v>
      </c>
      <c r="K115" s="8"/>
      <c r="L115" s="21"/>
      <c r="M115" s="8"/>
      <c r="N115" s="21"/>
      <c r="O115" s="21">
        <v>0</v>
      </c>
      <c r="P115" s="75">
        <f t="shared" si="35"/>
        <v>0</v>
      </c>
      <c r="Q115" s="8" t="s">
        <v>879</v>
      </c>
      <c r="R115" s="21"/>
      <c r="S115" s="8"/>
      <c r="T115" s="21"/>
      <c r="U115" s="8"/>
      <c r="V115" s="21"/>
      <c r="W115" s="8"/>
      <c r="X115" s="78">
        <f t="shared" si="33"/>
        <v>0</v>
      </c>
      <c r="Y115" s="90" t="str">
        <f t="shared" si="21"/>
        <v xml:space="preserve">   Ongoing activity.  As per NPCC Discussion activity shifted to HSS.180 Free Drugs Service Initiative.
Total cost is Rs.380 lakhs.  NCD drugs for NCD clinics in 38 districts.
   </v>
      </c>
      <c r="Z115" s="22"/>
      <c r="AA115" s="22"/>
      <c r="AB115" s="22"/>
      <c r="AC115" s="22"/>
      <c r="AD115" s="22"/>
      <c r="AE115" s="22"/>
      <c r="AF115" s="22"/>
      <c r="AG115" s="83">
        <f t="shared" si="22"/>
        <v>0</v>
      </c>
      <c r="AH115" s="11"/>
      <c r="AI115" s="22"/>
      <c r="AJ115" s="22"/>
      <c r="AK115" s="22"/>
      <c r="AL115" s="22"/>
      <c r="AM115" s="22"/>
      <c r="AN115" s="22"/>
      <c r="AO115" s="22"/>
      <c r="AP115" s="83">
        <f t="shared" si="23"/>
        <v>0</v>
      </c>
      <c r="AQ115" s="11"/>
    </row>
    <row r="116" spans="1:43" ht="75" x14ac:dyDescent="0.25">
      <c r="A116" s="618"/>
      <c r="B116" s="621"/>
      <c r="C116" s="621"/>
      <c r="D116" s="29">
        <v>108</v>
      </c>
      <c r="E116" s="31" t="s">
        <v>125</v>
      </c>
      <c r="F116" s="21"/>
      <c r="G116" s="8"/>
      <c r="H116" s="21"/>
      <c r="I116" s="21"/>
      <c r="J116" s="75">
        <f t="shared" si="34"/>
        <v>0</v>
      </c>
      <c r="K116" s="8"/>
      <c r="L116" s="21"/>
      <c r="M116" s="8"/>
      <c r="N116" s="21"/>
      <c r="O116" s="21">
        <v>0</v>
      </c>
      <c r="P116" s="75">
        <f t="shared" si="35"/>
        <v>0</v>
      </c>
      <c r="Q116" s="8" t="s">
        <v>880</v>
      </c>
      <c r="R116" s="21"/>
      <c r="S116" s="8"/>
      <c r="T116" s="21"/>
      <c r="U116" s="8"/>
      <c r="V116" s="21"/>
      <c r="W116" s="8"/>
      <c r="X116" s="78">
        <f t="shared" si="33"/>
        <v>0</v>
      </c>
      <c r="Y116" s="90" t="str">
        <f t="shared" si="21"/>
        <v xml:space="preserve">   Ongoing activity.  As per NPCC Discussion activity shifted to HSS.180 Free Drugs Service Initiative. Drugs &amp; supplies for District CHC - 388 and SDH-262.  NCD drugs @ Rs.5.22 lakhs per facility.  Total cost is Rs.3393 lakhs for 650 facilities   </v>
      </c>
      <c r="Z116" s="22"/>
      <c r="AA116" s="22"/>
      <c r="AB116" s="22"/>
      <c r="AC116" s="22"/>
      <c r="AD116" s="22"/>
      <c r="AE116" s="22"/>
      <c r="AF116" s="22"/>
      <c r="AG116" s="83">
        <f t="shared" si="22"/>
        <v>0</v>
      </c>
      <c r="AH116" s="11"/>
      <c r="AI116" s="22"/>
      <c r="AJ116" s="22"/>
      <c r="AK116" s="22"/>
      <c r="AL116" s="22"/>
      <c r="AM116" s="22"/>
      <c r="AN116" s="22"/>
      <c r="AO116" s="22"/>
      <c r="AP116" s="83">
        <f t="shared" si="23"/>
        <v>0</v>
      </c>
      <c r="AQ116" s="11"/>
    </row>
    <row r="117" spans="1:43" ht="105" x14ac:dyDescent="0.25">
      <c r="A117" s="618"/>
      <c r="B117" s="621"/>
      <c r="C117" s="621"/>
      <c r="D117" s="29">
        <v>109</v>
      </c>
      <c r="E117" s="31" t="s">
        <v>126</v>
      </c>
      <c r="F117" s="21"/>
      <c r="G117" s="8"/>
      <c r="H117" s="21"/>
      <c r="I117" s="21"/>
      <c r="J117" s="75">
        <f t="shared" si="34"/>
        <v>0</v>
      </c>
      <c r="K117" s="8"/>
      <c r="L117" s="21">
        <v>3200</v>
      </c>
      <c r="M117" s="94" t="s">
        <v>1237</v>
      </c>
      <c r="N117" s="21"/>
      <c r="O117" s="21"/>
      <c r="P117" s="75">
        <f t="shared" si="35"/>
        <v>0</v>
      </c>
      <c r="Q117" s="8"/>
      <c r="R117" s="21">
        <v>0</v>
      </c>
      <c r="S117" s="8"/>
      <c r="T117" s="21"/>
      <c r="U117" s="8"/>
      <c r="V117" s="21"/>
      <c r="W117" s="8"/>
      <c r="X117" s="78">
        <f t="shared" si="33"/>
        <v>3200</v>
      </c>
      <c r="Y117" s="90" t="str">
        <f t="shared" si="21"/>
        <v xml:space="preserve">  As per NPCC Discussion the proposed E Fast Equipment for GH Sankagiri has been shifted to NCD.125.
New activity.  Procurement of Cath Lab @ Rs.800 lakhs each to DH Tiruppur, Kallakurichi, Dindigul and Krishnagiri.  Total cost is Rs.3200 lakhs    </v>
      </c>
      <c r="Z117" s="22"/>
      <c r="AA117" s="22"/>
      <c r="AB117" s="22"/>
      <c r="AC117" s="22"/>
      <c r="AD117" s="22"/>
      <c r="AE117" s="22"/>
      <c r="AF117" s="22"/>
      <c r="AG117" s="83">
        <f t="shared" si="22"/>
        <v>0</v>
      </c>
      <c r="AH117" s="11"/>
      <c r="AI117" s="22"/>
      <c r="AJ117" s="22"/>
      <c r="AK117" s="22"/>
      <c r="AL117" s="22"/>
      <c r="AM117" s="22"/>
      <c r="AN117" s="22"/>
      <c r="AO117" s="22"/>
      <c r="AP117" s="83">
        <f t="shared" si="23"/>
        <v>0</v>
      </c>
      <c r="AQ117" s="11"/>
    </row>
    <row r="118" spans="1:43" ht="409.5" x14ac:dyDescent="0.25">
      <c r="A118" s="618"/>
      <c r="B118" s="621"/>
      <c r="C118" s="621"/>
      <c r="D118" s="29">
        <v>110</v>
      </c>
      <c r="E118" s="31" t="s">
        <v>290</v>
      </c>
      <c r="F118" s="21">
        <v>0</v>
      </c>
      <c r="G118" s="8" t="s">
        <v>881</v>
      </c>
      <c r="H118" s="21"/>
      <c r="I118" s="21"/>
      <c r="J118" s="75">
        <f t="shared" si="34"/>
        <v>0</v>
      </c>
      <c r="K118" s="8"/>
      <c r="L118" s="21">
        <v>7912.16</v>
      </c>
      <c r="M118" s="94" t="s">
        <v>1252</v>
      </c>
      <c r="N118" s="21"/>
      <c r="O118" s="21">
        <v>2692.8267999999998</v>
      </c>
      <c r="P118" s="75">
        <f t="shared" si="35"/>
        <v>2692.8267999999998</v>
      </c>
      <c r="Q118" s="8" t="s">
        <v>1193</v>
      </c>
      <c r="R118" s="21">
        <v>2057.36</v>
      </c>
      <c r="S118" s="8" t="s">
        <v>1194</v>
      </c>
      <c r="T118" s="21">
        <v>1666.8</v>
      </c>
      <c r="U118" s="94" t="s">
        <v>882</v>
      </c>
      <c r="V118" s="21"/>
      <c r="W118" s="8"/>
      <c r="X118" s="78">
        <f t="shared" si="33"/>
        <v>14329.146799999999</v>
      </c>
      <c r="Y118" s="90" t="str">
        <f t="shared" si="21"/>
        <v xml:space="preserve">Included as per NPCC Discussion, New Activity. Proposed for dedicated Counselling services in 18 mentoring institutions of DCCCs to support patient counselling, treatment follow-up, guidance on referrals and continuity of care @ Rs.18,000 per month, totalling to Rs.19.44 Lakhs. 
As per instructions of GOI it has been budgeted under 189.  1. New activity. Revised as per NPCC Discussion. Procurement of LINAC including CT Simulator at Kalaignar GH, Chennai.  Total cost is Rs.3650 lakhs. Details enclosed in NCD 110 LINAC Kalaignar
2. New activity.  Included as per NPCC Discssion. Procurment of LINAC to DH Tiruvannamalai.  Total cost is Rs.3650 laklhs.Details enclosed in NCD 110 LINAC Thiruvanamalai. 
3. New activity.  As per the NPCC Discussion, the procurement of Fibro scan for 2 institutions has been dropped
4. New Activity. Included as per the NPCC Discussion, proposed for Rs.469.80 Lakhs towards procurement of USG with Sheer Wave Elastography for Piloting of NAFLD screening and management across 10 districts @ Rs 30 lakhs/DH and BMI Measuring devices at Spoke(CHC and PHC level) across  10 selected Districts @ Rs 50,000 per CHC/SDH (BMI Kiosk) and @ Rs 15,000 per PHC (BMI assessment (Weighing Scale, Height Stand, Measuring Tape).
5. New Activity. As per the NPCC Discussion, proposed for Rs.142.36 Lakhs towards establishment of COUGH CLINICS for Screening, Early Diagnosis, and Management of COPD across the Health system in 11 pilot Districts- for Peak flow meter, Pulse oximeter and handheld spirometer. @ Rs 1800 per unit (Pulse oximeter and peak flow meter) and Rs 30,000 per unit for hand held spirometer  5. Ongoing activity.  COPD drugs for 38 districts at a cost of Rs.2 Lakhs per district, totalling to Rs.76 lakhs
6. New activity. Targeted and Immunotherapy for Cancer patients @
Rs.90.14 lakhs per centre.  Total cost is Rs.1622.52 lakhs for 18 centres.  Details enclosed in NCD 110 Immunotherapy for Cancer
7. New activity.  Procurement of Drugs and Consumables for T1DM Patients (&lt;18 years) – 
Funds amounting to Rs.994.31 Lakhs are proposed for 1,608 Type 1 Diabetes Mellitus patients under 18 years at Rs.61,835 per patient. Details are enclosed in NCD 110 – T1DM. 
8. New activity.  Reagents and Consumables for Cancer Screening at HSC-HWCs – Funds amounting to Rs.340.89 Lakhs are proposed for procurement of Acetic Acid, Toluidine Blue, and Sodium Hypochlorite at Rs.6,600 per Health Sub Centre. Details are enclosed in NCD 110 – HSC Reagents.
9. Ongoing activity.  Drugs  &amp; supplies for Oncology / CCU / ICU/ Day care at Rs.45 lakhs per district.  Total cost is Rs.1710 lakhs for 38 districts
Ongoing activity.  Drugs &amp; supplies for PHCs @ Rs.1443 lakhs for 1443 PHCs has been shifted to HSS.180. Free Drugs Service Initiative as per NPCC Discussion. 
10. Ongoing activity.  Procurement of Glucometer Strips for SHC at Rs.1000 per SHC for 647 SHCs.  Total cost  is Rs.6.47 Lakhs.
Ongoing activity.  Drugs &amp; supplies for HSCs @ Rs.1399.50 lakhs has been shifted to HSS.180. Free Drugs Service Initiative as per NPCC Discussion.  
Proposal for Nutritional Support for Cancer patients for an amount of Rs.277.20 Lakhs has been shifted to Innovations head in HSS.206.
11. New activity.  Mobility support for Population based screening across Rural &amp; Urban facilities @ Rs.3.60 lakhs per unit.  Total cost is Rs.1666.80 lakhs for 463 units.  Details enclosed in NCD 110 PBS NCD
 </v>
      </c>
      <c r="Z118" s="22"/>
      <c r="AA118" s="22"/>
      <c r="AB118" s="22"/>
      <c r="AC118" s="22"/>
      <c r="AD118" s="22"/>
      <c r="AE118" s="22"/>
      <c r="AF118" s="22"/>
      <c r="AG118" s="83">
        <f t="shared" si="22"/>
        <v>0</v>
      </c>
      <c r="AH118" s="11"/>
      <c r="AI118" s="22"/>
      <c r="AJ118" s="22"/>
      <c r="AK118" s="22"/>
      <c r="AL118" s="22"/>
      <c r="AM118" s="22"/>
      <c r="AN118" s="22"/>
      <c r="AO118" s="22"/>
      <c r="AP118" s="83">
        <f t="shared" si="23"/>
        <v>0</v>
      </c>
      <c r="AQ118" s="11"/>
    </row>
    <row r="119" spans="1:43" ht="30" x14ac:dyDescent="0.25">
      <c r="A119" s="618"/>
      <c r="B119" s="621"/>
      <c r="C119" s="621"/>
      <c r="D119" s="29">
        <v>111</v>
      </c>
      <c r="E119" s="31" t="s">
        <v>22</v>
      </c>
      <c r="F119" s="48"/>
      <c r="G119" s="49"/>
      <c r="H119" s="48"/>
      <c r="I119" s="48"/>
      <c r="J119" s="76"/>
      <c r="K119" s="49"/>
      <c r="L119" s="48"/>
      <c r="M119" s="49"/>
      <c r="N119" s="48"/>
      <c r="O119" s="48"/>
      <c r="P119" s="76"/>
      <c r="Q119" s="49"/>
      <c r="R119" s="48"/>
      <c r="S119" s="49"/>
      <c r="T119" s="48"/>
      <c r="U119" s="49"/>
      <c r="V119" s="48"/>
      <c r="W119" s="49"/>
      <c r="X119" s="80"/>
      <c r="Y119" s="91" t="str">
        <f t="shared" si="21"/>
        <v xml:space="preserve">      </v>
      </c>
      <c r="Z119" s="50"/>
      <c r="AA119" s="50"/>
      <c r="AB119" s="50"/>
      <c r="AC119" s="50"/>
      <c r="AD119" s="50"/>
      <c r="AE119" s="50"/>
      <c r="AF119" s="50"/>
      <c r="AG119" s="85"/>
      <c r="AH119" s="51"/>
      <c r="AI119" s="50"/>
      <c r="AJ119" s="50"/>
      <c r="AK119" s="50"/>
      <c r="AL119" s="50"/>
      <c r="AM119" s="50"/>
      <c r="AN119" s="50"/>
      <c r="AO119" s="50"/>
      <c r="AP119" s="85"/>
      <c r="AQ119" s="51"/>
    </row>
    <row r="120" spans="1:43" ht="90" x14ac:dyDescent="0.25">
      <c r="A120" s="618"/>
      <c r="B120" s="616" t="s">
        <v>127</v>
      </c>
      <c r="C120" s="616" t="s">
        <v>128</v>
      </c>
      <c r="D120" s="29">
        <v>112</v>
      </c>
      <c r="E120" s="31" t="s">
        <v>129</v>
      </c>
      <c r="F120" s="21"/>
      <c r="G120" s="8"/>
      <c r="H120" s="21"/>
      <c r="I120" s="21"/>
      <c r="J120" s="75">
        <f t="shared" ref="J120:J125" si="36">+I120+H120</f>
        <v>0</v>
      </c>
      <c r="K120" s="8"/>
      <c r="L120" s="21">
        <v>700</v>
      </c>
      <c r="M120" s="94" t="s">
        <v>883</v>
      </c>
      <c r="N120" s="21"/>
      <c r="O120" s="21"/>
      <c r="P120" s="75">
        <f t="shared" ref="P120:P125" si="37">+O120+N120</f>
        <v>0</v>
      </c>
      <c r="Q120" s="8"/>
      <c r="R120" s="21">
        <v>368.23329999999999</v>
      </c>
      <c r="S120" s="8" t="s">
        <v>884</v>
      </c>
      <c r="T120" s="21">
        <v>60.498899999999999</v>
      </c>
      <c r="U120" s="8" t="s">
        <v>885</v>
      </c>
      <c r="V120" s="21"/>
      <c r="W120" s="8"/>
      <c r="X120" s="78">
        <f t="shared" si="33"/>
        <v>1128.7321999999999</v>
      </c>
      <c r="Y120" s="90" t="str">
        <f t="shared" si="21"/>
        <v xml:space="preserve">  1. New activity. Proposed for 100 Haemodialysis machines @ Rs.7 lakhs per machine, totalling to Rs.700 Lakhs.  Details enclosed in NCD 112 Dialysis  
2. Ongoing activity.  Drugs &amp; Consumables for Haemodialysis @ Rs.95 per unit.  Total cost is Rs.368.23 lakhs for 387614 units   
3. Ongoing activity.  Operational cost for Haemodialysis @ Rs.44814 per unit.  Total cost is Rs.60.50 lakhs for 135 units. </v>
      </c>
      <c r="Z120" s="22"/>
      <c r="AA120" s="22"/>
      <c r="AB120" s="22"/>
      <c r="AC120" s="22"/>
      <c r="AD120" s="22"/>
      <c r="AE120" s="22"/>
      <c r="AF120" s="22"/>
      <c r="AG120" s="83">
        <f t="shared" si="22"/>
        <v>0</v>
      </c>
      <c r="AH120" s="11"/>
      <c r="AI120" s="22"/>
      <c r="AJ120" s="22"/>
      <c r="AK120" s="22"/>
      <c r="AL120" s="22"/>
      <c r="AM120" s="22"/>
      <c r="AN120" s="22"/>
      <c r="AO120" s="22"/>
      <c r="AP120" s="83">
        <f t="shared" si="23"/>
        <v>0</v>
      </c>
      <c r="AQ120" s="11"/>
    </row>
    <row r="121" spans="1:43" ht="45" x14ac:dyDescent="0.25">
      <c r="A121" s="618"/>
      <c r="B121" s="616"/>
      <c r="C121" s="616"/>
      <c r="D121" s="29">
        <v>113</v>
      </c>
      <c r="E121" s="31" t="s">
        <v>130</v>
      </c>
      <c r="F121" s="21"/>
      <c r="G121" s="8"/>
      <c r="H121" s="21"/>
      <c r="I121" s="21"/>
      <c r="J121" s="75">
        <f t="shared" si="36"/>
        <v>0</v>
      </c>
      <c r="K121" s="8"/>
      <c r="L121" s="21"/>
      <c r="M121" s="8"/>
      <c r="N121" s="21"/>
      <c r="O121" s="21"/>
      <c r="P121" s="75">
        <f t="shared" si="37"/>
        <v>0</v>
      </c>
      <c r="Q121" s="8"/>
      <c r="R121" s="21">
        <v>856.27739600000007</v>
      </c>
      <c r="S121" s="8" t="s">
        <v>886</v>
      </c>
      <c r="T121" s="21"/>
      <c r="U121" s="8"/>
      <c r="V121" s="21"/>
      <c r="W121" s="8"/>
      <c r="X121" s="78">
        <f t="shared" si="33"/>
        <v>856.27739600000007</v>
      </c>
      <c r="Y121" s="90" t="str">
        <f t="shared" si="21"/>
        <v xml:space="preserve">    Ongoing activity.  CAPD bag at Rs.304.66 per bag.  Total cost is Rs.856.28 lakhs for 281060 Peritoneal dialysis bags.  </v>
      </c>
      <c r="Z121" s="22"/>
      <c r="AA121" s="22"/>
      <c r="AB121" s="22"/>
      <c r="AC121" s="22"/>
      <c r="AD121" s="22"/>
      <c r="AE121" s="22"/>
      <c r="AF121" s="22"/>
      <c r="AG121" s="83">
        <f t="shared" si="22"/>
        <v>0</v>
      </c>
      <c r="AH121" s="11"/>
      <c r="AI121" s="22"/>
      <c r="AJ121" s="22"/>
      <c r="AK121" s="22"/>
      <c r="AL121" s="22"/>
      <c r="AM121" s="22"/>
      <c r="AN121" s="22"/>
      <c r="AO121" s="22"/>
      <c r="AP121" s="83">
        <f t="shared" si="23"/>
        <v>0</v>
      </c>
      <c r="AQ121" s="11"/>
    </row>
    <row r="122" spans="1:43" ht="60" x14ac:dyDescent="0.25">
      <c r="A122" s="618"/>
      <c r="B122" s="29" t="s">
        <v>131</v>
      </c>
      <c r="C122" s="29" t="s">
        <v>132</v>
      </c>
      <c r="D122" s="29">
        <v>114</v>
      </c>
      <c r="E122" s="31" t="s">
        <v>133</v>
      </c>
      <c r="F122" s="21"/>
      <c r="G122" s="8"/>
      <c r="H122" s="21"/>
      <c r="I122" s="21">
        <v>0</v>
      </c>
      <c r="J122" s="75">
        <f t="shared" si="36"/>
        <v>0</v>
      </c>
      <c r="K122" s="8"/>
      <c r="L122" s="21">
        <v>0</v>
      </c>
      <c r="M122" s="8" t="s">
        <v>392</v>
      </c>
      <c r="N122" s="21"/>
      <c r="O122" s="21"/>
      <c r="P122" s="75">
        <f t="shared" si="37"/>
        <v>0</v>
      </c>
      <c r="Q122" s="8"/>
      <c r="R122" s="21"/>
      <c r="S122" s="8"/>
      <c r="T122" s="21">
        <v>79.94</v>
      </c>
      <c r="U122" s="94" t="s">
        <v>409</v>
      </c>
      <c r="V122" s="21">
        <v>0</v>
      </c>
      <c r="W122" s="8"/>
      <c r="X122" s="78">
        <f t="shared" si="33"/>
        <v>79.94</v>
      </c>
      <c r="Y122" s="90" t="str">
        <f t="shared" si="21"/>
        <v xml:space="preserve">     New activity. Establishment of Heat Stroke Management Units at SDH &amp; DH @ Rs.4 lakhs per centre.  Total cost is Rs.79.94 lakhs for 20 centres.  Details enclosed in NCD 114 Heat Stroke </v>
      </c>
      <c r="Z122" s="22"/>
      <c r="AA122" s="22"/>
      <c r="AB122" s="22"/>
      <c r="AC122" s="22"/>
      <c r="AD122" s="22"/>
      <c r="AE122" s="22"/>
      <c r="AF122" s="22"/>
      <c r="AG122" s="83">
        <f t="shared" si="22"/>
        <v>0</v>
      </c>
      <c r="AH122" s="11"/>
      <c r="AI122" s="22"/>
      <c r="AJ122" s="22"/>
      <c r="AK122" s="22"/>
      <c r="AL122" s="22"/>
      <c r="AM122" s="22"/>
      <c r="AN122" s="22"/>
      <c r="AO122" s="22"/>
      <c r="AP122" s="83">
        <f t="shared" si="23"/>
        <v>0</v>
      </c>
      <c r="AQ122" s="11"/>
    </row>
    <row r="123" spans="1:43" ht="30" x14ac:dyDescent="0.25">
      <c r="A123" s="618"/>
      <c r="B123" s="616" t="s">
        <v>134</v>
      </c>
      <c r="C123" s="616" t="s">
        <v>135</v>
      </c>
      <c r="D123" s="29">
        <v>115</v>
      </c>
      <c r="E123" s="31" t="s">
        <v>136</v>
      </c>
      <c r="F123" s="21"/>
      <c r="G123" s="8"/>
      <c r="H123" s="21"/>
      <c r="I123" s="21"/>
      <c r="J123" s="75">
        <f t="shared" si="36"/>
        <v>0</v>
      </c>
      <c r="K123" s="8"/>
      <c r="L123" s="21"/>
      <c r="M123" s="8"/>
      <c r="N123" s="21"/>
      <c r="O123" s="21">
        <v>7.2</v>
      </c>
      <c r="P123" s="75">
        <f t="shared" si="37"/>
        <v>7.2</v>
      </c>
      <c r="Q123" s="8" t="s">
        <v>410</v>
      </c>
      <c r="R123" s="21"/>
      <c r="S123" s="8"/>
      <c r="T123" s="21"/>
      <c r="U123" s="8"/>
      <c r="V123" s="21"/>
      <c r="W123" s="8"/>
      <c r="X123" s="78">
        <f t="shared" si="33"/>
        <v>7.2</v>
      </c>
      <c r="Y123" s="90" t="str">
        <f t="shared" si="21"/>
        <v xml:space="preserve">   Ongoing activity.  Dental Materials &amp; Consumables / Month - Rs.60,000/-.  Total cost Rs.7.2 lakhs   </v>
      </c>
      <c r="Z123" s="22"/>
      <c r="AA123" s="22"/>
      <c r="AB123" s="22"/>
      <c r="AC123" s="22"/>
      <c r="AD123" s="22"/>
      <c r="AE123" s="22"/>
      <c r="AF123" s="22"/>
      <c r="AG123" s="83">
        <f t="shared" si="22"/>
        <v>0</v>
      </c>
      <c r="AH123" s="11"/>
      <c r="AI123" s="22"/>
      <c r="AJ123" s="22"/>
      <c r="AK123" s="22"/>
      <c r="AL123" s="22"/>
      <c r="AM123" s="22"/>
      <c r="AN123" s="22"/>
      <c r="AO123" s="22"/>
      <c r="AP123" s="83">
        <f t="shared" si="23"/>
        <v>0</v>
      </c>
      <c r="AQ123" s="11"/>
    </row>
    <row r="124" spans="1:43" ht="75" x14ac:dyDescent="0.25">
      <c r="A124" s="618"/>
      <c r="B124" s="616"/>
      <c r="C124" s="616"/>
      <c r="D124" s="29">
        <v>116</v>
      </c>
      <c r="E124" s="31" t="s">
        <v>137</v>
      </c>
      <c r="F124" s="21"/>
      <c r="G124" s="8"/>
      <c r="H124" s="21"/>
      <c r="I124" s="21"/>
      <c r="J124" s="75">
        <f t="shared" si="36"/>
        <v>0</v>
      </c>
      <c r="K124" s="8"/>
      <c r="L124" s="21">
        <v>175</v>
      </c>
      <c r="M124" s="94" t="s">
        <v>411</v>
      </c>
      <c r="N124" s="21"/>
      <c r="O124" s="21">
        <v>0</v>
      </c>
      <c r="P124" s="75">
        <f t="shared" si="37"/>
        <v>0</v>
      </c>
      <c r="Q124" s="8"/>
      <c r="R124" s="21"/>
      <c r="S124" s="8"/>
      <c r="T124" s="21"/>
      <c r="U124" s="8"/>
      <c r="V124" s="21"/>
      <c r="W124" s="8"/>
      <c r="X124" s="78">
        <f t="shared" si="33"/>
        <v>175</v>
      </c>
      <c r="Y124" s="90" t="str">
        <f t="shared" si="21"/>
        <v xml:space="preserve">  New activity.  Procurement of Dental Chairs – Funds amounting to Rs.175.00 Lakhs are proposed for procurement of 50 dental chairs at Rs.3.50 Lakhs per unit. Details are enclosed in NCD 115 – Dental Chair.    </v>
      </c>
      <c r="Z124" s="22"/>
      <c r="AA124" s="22"/>
      <c r="AB124" s="22"/>
      <c r="AC124" s="22"/>
      <c r="AD124" s="22"/>
      <c r="AE124" s="22"/>
      <c r="AF124" s="22"/>
      <c r="AG124" s="83">
        <f t="shared" si="22"/>
        <v>0</v>
      </c>
      <c r="AH124" s="11"/>
      <c r="AI124" s="22"/>
      <c r="AJ124" s="22"/>
      <c r="AK124" s="22"/>
      <c r="AL124" s="22"/>
      <c r="AM124" s="22"/>
      <c r="AN124" s="22"/>
      <c r="AO124" s="22"/>
      <c r="AP124" s="83">
        <f t="shared" si="23"/>
        <v>0</v>
      </c>
      <c r="AQ124" s="11"/>
    </row>
    <row r="125" spans="1:43" ht="60" x14ac:dyDescent="0.25">
      <c r="A125" s="618"/>
      <c r="B125" s="616"/>
      <c r="C125" s="616"/>
      <c r="D125" s="29">
        <v>117</v>
      </c>
      <c r="E125" s="31" t="s">
        <v>138</v>
      </c>
      <c r="F125" s="21"/>
      <c r="G125" s="8"/>
      <c r="H125" s="21"/>
      <c r="I125" s="21"/>
      <c r="J125" s="75">
        <f t="shared" si="36"/>
        <v>0</v>
      </c>
      <c r="K125" s="8"/>
      <c r="L125" s="21">
        <v>0</v>
      </c>
      <c r="M125" s="94" t="s">
        <v>887</v>
      </c>
      <c r="N125" s="21"/>
      <c r="O125" s="21"/>
      <c r="P125" s="75">
        <f t="shared" si="37"/>
        <v>0</v>
      </c>
      <c r="Q125" s="8"/>
      <c r="R125" s="21"/>
      <c r="S125" s="8"/>
      <c r="T125" s="21"/>
      <c r="U125" s="8"/>
      <c r="V125" s="21"/>
      <c r="W125" s="8"/>
      <c r="X125" s="78">
        <f t="shared" si="33"/>
        <v>0</v>
      </c>
      <c r="Y125" s="90" t="str">
        <f t="shared" si="21"/>
        <v xml:space="preserve">  New activity.  The activity for procurement of 37 Mobile Dental Vans @ Rs.1594.33 Lakhs has been dropped in line with the NPCC Discussion. 
    </v>
      </c>
      <c r="Z125" s="22"/>
      <c r="AA125" s="22"/>
      <c r="AB125" s="22"/>
      <c r="AC125" s="22"/>
      <c r="AD125" s="22"/>
      <c r="AE125" s="22"/>
      <c r="AF125" s="22"/>
      <c r="AG125" s="83">
        <f t="shared" si="22"/>
        <v>0</v>
      </c>
      <c r="AH125" s="11"/>
      <c r="AI125" s="22"/>
      <c r="AJ125" s="22"/>
      <c r="AK125" s="22"/>
      <c r="AL125" s="22"/>
      <c r="AM125" s="22"/>
      <c r="AN125" s="22"/>
      <c r="AO125" s="22"/>
      <c r="AP125" s="83">
        <f t="shared" si="23"/>
        <v>0</v>
      </c>
      <c r="AQ125" s="11"/>
    </row>
    <row r="126" spans="1:43" ht="30" x14ac:dyDescent="0.25">
      <c r="A126" s="618"/>
      <c r="B126" s="616"/>
      <c r="C126" s="616"/>
      <c r="D126" s="29">
        <v>118</v>
      </c>
      <c r="E126" s="31" t="s">
        <v>22</v>
      </c>
      <c r="F126" s="48"/>
      <c r="G126" s="49"/>
      <c r="H126" s="48"/>
      <c r="I126" s="48"/>
      <c r="J126" s="76"/>
      <c r="K126" s="49"/>
      <c r="L126" s="48"/>
      <c r="M126" s="49"/>
      <c r="N126" s="48"/>
      <c r="O126" s="48"/>
      <c r="P126" s="76"/>
      <c r="Q126" s="49"/>
      <c r="R126" s="48"/>
      <c r="S126" s="49"/>
      <c r="T126" s="48"/>
      <c r="U126" s="49"/>
      <c r="V126" s="48"/>
      <c r="W126" s="49"/>
      <c r="X126" s="82"/>
      <c r="Y126" s="91" t="str">
        <f t="shared" si="21"/>
        <v xml:space="preserve">      </v>
      </c>
      <c r="Z126" s="50"/>
      <c r="AA126" s="50"/>
      <c r="AB126" s="50"/>
      <c r="AC126" s="50"/>
      <c r="AD126" s="50"/>
      <c r="AE126" s="50"/>
      <c r="AF126" s="50"/>
      <c r="AG126" s="85"/>
      <c r="AH126" s="51"/>
      <c r="AI126" s="50"/>
      <c r="AJ126" s="50"/>
      <c r="AK126" s="50"/>
      <c r="AL126" s="50"/>
      <c r="AM126" s="50"/>
      <c r="AN126" s="50"/>
      <c r="AO126" s="50"/>
      <c r="AP126" s="85"/>
      <c r="AQ126" s="51"/>
    </row>
    <row r="127" spans="1:43" ht="60" x14ac:dyDescent="0.25">
      <c r="A127" s="618"/>
      <c r="B127" s="29" t="s">
        <v>139</v>
      </c>
      <c r="C127" s="29" t="s">
        <v>140</v>
      </c>
      <c r="D127" s="29">
        <v>119</v>
      </c>
      <c r="E127" s="31" t="s">
        <v>141</v>
      </c>
      <c r="F127" s="21"/>
      <c r="G127" s="8"/>
      <c r="H127" s="21"/>
      <c r="I127" s="21"/>
      <c r="J127" s="75">
        <f t="shared" ref="J127:J130" si="38">+I127+H127</f>
        <v>0</v>
      </c>
      <c r="K127" s="8"/>
      <c r="L127" s="21"/>
      <c r="M127" s="8"/>
      <c r="N127" s="21"/>
      <c r="O127" s="21">
        <v>0</v>
      </c>
      <c r="P127" s="75">
        <f t="shared" ref="P127:P130" si="39">+O127+N127</f>
        <v>0</v>
      </c>
      <c r="Q127" s="8" t="s">
        <v>888</v>
      </c>
      <c r="R127" s="21"/>
      <c r="S127" s="8"/>
      <c r="T127" s="21">
        <v>30</v>
      </c>
      <c r="U127" s="94" t="s">
        <v>889</v>
      </c>
      <c r="V127" s="21"/>
      <c r="W127" s="8"/>
      <c r="X127" s="78">
        <f t="shared" si="33"/>
        <v>30</v>
      </c>
      <c r="Y127" s="90" t="str">
        <f t="shared" si="21"/>
        <v xml:space="preserve">   As per the NPCC Discussion, the activity has been shifted from HSS.180 for Oral Morphine  New activity.  Revised as per NPCC Discussion. Establishment of Palliative Care Centres in - Mayiladuthurai and Tirupathur @ Rs.15 lakhs per centre.  Total cost is Rs.30 lakhs.  Details enclosed in NCD 119 NPPC </v>
      </c>
      <c r="Z127" s="22"/>
      <c r="AA127" s="22"/>
      <c r="AB127" s="22"/>
      <c r="AC127" s="22"/>
      <c r="AD127" s="22"/>
      <c r="AE127" s="22"/>
      <c r="AF127" s="22"/>
      <c r="AG127" s="83">
        <f t="shared" si="22"/>
        <v>0</v>
      </c>
      <c r="AH127" s="11"/>
      <c r="AI127" s="22"/>
      <c r="AJ127" s="22"/>
      <c r="AK127" s="22"/>
      <c r="AL127" s="22"/>
      <c r="AM127" s="22"/>
      <c r="AN127" s="22"/>
      <c r="AO127" s="22"/>
      <c r="AP127" s="83">
        <f t="shared" si="23"/>
        <v>0</v>
      </c>
      <c r="AQ127" s="11"/>
    </row>
    <row r="128" spans="1:43" ht="120" x14ac:dyDescent="0.25">
      <c r="A128" s="618"/>
      <c r="B128" s="29" t="s">
        <v>142</v>
      </c>
      <c r="C128" s="29" t="s">
        <v>143</v>
      </c>
      <c r="D128" s="29">
        <v>120</v>
      </c>
      <c r="E128" s="31" t="s">
        <v>144</v>
      </c>
      <c r="F128" s="21"/>
      <c r="G128" s="8"/>
      <c r="H128" s="21"/>
      <c r="I128" s="21"/>
      <c r="J128" s="75">
        <f t="shared" si="38"/>
        <v>0</v>
      </c>
      <c r="K128" s="8"/>
      <c r="L128" s="21">
        <v>6.72</v>
      </c>
      <c r="M128" s="94" t="s">
        <v>1217</v>
      </c>
      <c r="N128" s="21"/>
      <c r="O128" s="21"/>
      <c r="P128" s="75">
        <f t="shared" si="39"/>
        <v>0</v>
      </c>
      <c r="Q128" s="8"/>
      <c r="R128" s="21">
        <v>0.75</v>
      </c>
      <c r="S128" s="8" t="s">
        <v>890</v>
      </c>
      <c r="T128" s="21"/>
      <c r="U128" s="8"/>
      <c r="V128" s="21"/>
      <c r="W128" s="8"/>
      <c r="X128" s="78">
        <f t="shared" si="33"/>
        <v>7.47</v>
      </c>
      <c r="Y128" s="90" t="str">
        <f t="shared" si="21"/>
        <v xml:space="preserve">  1.  New activity. Proposed for establishment of 4 Regional water testing labs in Erode, Krishnagiri, Salem, and Vellore to expand NPPCF beyond Dharmapuri due to high fluoride levels as confirmed by CWC TWAD. Total cost: Rs. 6.72 lakhs (Rs. 1.68 lakhs per lab). Details in NCD 120 Water Lab.
2. Ongoing activity.  Laboratory consumables for NPPCF in Dharmapuri district at a cost of Rs. 0.75 lakhs.  </v>
      </c>
      <c r="Z128" s="22"/>
      <c r="AA128" s="22"/>
      <c r="AB128" s="22"/>
      <c r="AC128" s="22"/>
      <c r="AD128" s="22"/>
      <c r="AE128" s="22"/>
      <c r="AF128" s="22"/>
      <c r="AG128" s="83">
        <f t="shared" si="22"/>
        <v>0</v>
      </c>
      <c r="AH128" s="11"/>
      <c r="AI128" s="22"/>
      <c r="AJ128" s="22"/>
      <c r="AK128" s="22"/>
      <c r="AL128" s="22"/>
      <c r="AM128" s="22"/>
      <c r="AN128" s="22"/>
      <c r="AO128" s="22"/>
      <c r="AP128" s="83">
        <f t="shared" si="23"/>
        <v>0</v>
      </c>
      <c r="AQ128" s="11"/>
    </row>
    <row r="129" spans="1:43" ht="105" x14ac:dyDescent="0.25">
      <c r="A129" s="618"/>
      <c r="B129" s="621" t="s">
        <v>145</v>
      </c>
      <c r="C129" s="621" t="s">
        <v>146</v>
      </c>
      <c r="D129" s="29">
        <v>121</v>
      </c>
      <c r="E129" s="31" t="s">
        <v>147</v>
      </c>
      <c r="F129" s="21"/>
      <c r="G129" s="8"/>
      <c r="H129" s="21"/>
      <c r="I129" s="21">
        <v>190</v>
      </c>
      <c r="J129" s="75">
        <f t="shared" si="38"/>
        <v>190</v>
      </c>
      <c r="K129" s="94" t="s">
        <v>891</v>
      </c>
      <c r="L129" s="21">
        <v>190</v>
      </c>
      <c r="M129" s="94" t="s">
        <v>892</v>
      </c>
      <c r="N129" s="21"/>
      <c r="O129" s="21"/>
      <c r="P129" s="75">
        <f t="shared" si="39"/>
        <v>0</v>
      </c>
      <c r="Q129" s="8"/>
      <c r="R129" s="21"/>
      <c r="S129" s="8"/>
      <c r="T129" s="21"/>
      <c r="U129" s="8"/>
      <c r="V129" s="21"/>
      <c r="W129" s="8"/>
      <c r="X129" s="78">
        <f t="shared" si="33"/>
        <v>380</v>
      </c>
      <c r="Y129" s="90" t="str">
        <f t="shared" si="21"/>
        <v xml:space="preserve"> 1.  New activity. One block in each district to receive a sound-proof room with OAE screening equipment. Modification of infrastructure: Rs. 5 lakhs x 38 blocks = Rs. 190 Lakhs. Details in NCD 121 Block Sound Proof Room.            2.  New activity.  One block in each district to receive a sound-proof room with OAE screening equipment. Equipment cost: Rs. 5,00,000 x 38 = Rs. 190 Lakhs.
Details in NCD 121 Block Sound Proof Room.
    </v>
      </c>
      <c r="Z129" s="22"/>
      <c r="AA129" s="22"/>
      <c r="AB129" s="22"/>
      <c r="AC129" s="22"/>
      <c r="AD129" s="22"/>
      <c r="AE129" s="22"/>
      <c r="AF129" s="22"/>
      <c r="AG129" s="83">
        <f t="shared" si="22"/>
        <v>0</v>
      </c>
      <c r="AH129" s="11"/>
      <c r="AI129" s="22"/>
      <c r="AJ129" s="22"/>
      <c r="AK129" s="22"/>
      <c r="AL129" s="22"/>
      <c r="AM129" s="22"/>
      <c r="AN129" s="22"/>
      <c r="AO129" s="22"/>
      <c r="AP129" s="83">
        <f t="shared" si="23"/>
        <v>0</v>
      </c>
      <c r="AQ129" s="11"/>
    </row>
    <row r="130" spans="1:43" x14ac:dyDescent="0.25">
      <c r="A130" s="618"/>
      <c r="B130" s="621"/>
      <c r="C130" s="621"/>
      <c r="D130" s="29">
        <v>122</v>
      </c>
      <c r="E130" s="31" t="s">
        <v>148</v>
      </c>
      <c r="F130" s="21"/>
      <c r="G130" s="8"/>
      <c r="H130" s="21"/>
      <c r="I130" s="21"/>
      <c r="J130" s="75">
        <f t="shared" si="38"/>
        <v>0</v>
      </c>
      <c r="K130" s="8"/>
      <c r="L130" s="21"/>
      <c r="M130" s="8"/>
      <c r="N130" s="21"/>
      <c r="O130" s="21"/>
      <c r="P130" s="75">
        <f t="shared" si="39"/>
        <v>0</v>
      </c>
      <c r="Q130" s="8"/>
      <c r="R130" s="21"/>
      <c r="S130" s="8"/>
      <c r="T130" s="21"/>
      <c r="U130" s="8"/>
      <c r="V130" s="21"/>
      <c r="W130" s="8"/>
      <c r="X130" s="78">
        <f t="shared" si="33"/>
        <v>0</v>
      </c>
      <c r="Y130" s="90" t="str">
        <f t="shared" si="21"/>
        <v xml:space="preserve">      </v>
      </c>
      <c r="Z130" s="22"/>
      <c r="AA130" s="22"/>
      <c r="AB130" s="22"/>
      <c r="AC130" s="22"/>
      <c r="AD130" s="22"/>
      <c r="AE130" s="22"/>
      <c r="AF130" s="22"/>
      <c r="AG130" s="83">
        <f t="shared" si="22"/>
        <v>0</v>
      </c>
      <c r="AH130" s="11"/>
      <c r="AI130" s="22"/>
      <c r="AJ130" s="22"/>
      <c r="AK130" s="22"/>
      <c r="AL130" s="22"/>
      <c r="AM130" s="22"/>
      <c r="AN130" s="22"/>
      <c r="AO130" s="22"/>
      <c r="AP130" s="83">
        <f t="shared" si="23"/>
        <v>0</v>
      </c>
      <c r="AQ130" s="11"/>
    </row>
    <row r="131" spans="1:43" x14ac:dyDescent="0.25">
      <c r="A131" s="618"/>
      <c r="B131" s="621"/>
      <c r="C131" s="621"/>
      <c r="D131" s="29">
        <v>123</v>
      </c>
      <c r="E131" s="31" t="s">
        <v>149</v>
      </c>
      <c r="F131" s="48"/>
      <c r="G131" s="49"/>
      <c r="H131" s="48"/>
      <c r="I131" s="48"/>
      <c r="J131" s="76"/>
      <c r="K131" s="49"/>
      <c r="L131" s="48"/>
      <c r="M131" s="49"/>
      <c r="N131" s="48"/>
      <c r="O131" s="48"/>
      <c r="P131" s="76"/>
      <c r="Q131" s="49"/>
      <c r="R131" s="48"/>
      <c r="S131" s="49"/>
      <c r="T131" s="48"/>
      <c r="U131" s="49"/>
      <c r="V131" s="48"/>
      <c r="W131" s="49"/>
      <c r="X131" s="80"/>
      <c r="Y131" s="91" t="str">
        <f t="shared" si="21"/>
        <v xml:space="preserve">      </v>
      </c>
      <c r="Z131" s="50"/>
      <c r="AA131" s="50"/>
      <c r="AB131" s="50"/>
      <c r="AC131" s="50"/>
      <c r="AD131" s="50"/>
      <c r="AE131" s="50"/>
      <c r="AF131" s="50"/>
      <c r="AG131" s="85"/>
      <c r="AH131" s="51"/>
      <c r="AI131" s="50"/>
      <c r="AJ131" s="50"/>
      <c r="AK131" s="50"/>
      <c r="AL131" s="50"/>
      <c r="AM131" s="50"/>
      <c r="AN131" s="50"/>
      <c r="AO131" s="50"/>
      <c r="AP131" s="85"/>
      <c r="AQ131" s="51"/>
    </row>
    <row r="132" spans="1:43" ht="180" x14ac:dyDescent="0.25">
      <c r="A132" s="618"/>
      <c r="B132" s="621" t="s">
        <v>150</v>
      </c>
      <c r="C132" s="621" t="s">
        <v>151</v>
      </c>
      <c r="D132" s="29">
        <v>124</v>
      </c>
      <c r="E132" s="31" t="s">
        <v>152</v>
      </c>
      <c r="F132" s="21"/>
      <c r="G132" s="8"/>
      <c r="H132" s="21"/>
      <c r="I132" s="21">
        <v>78</v>
      </c>
      <c r="J132" s="75">
        <f t="shared" ref="J132:J133" si="40">+I132+H132</f>
        <v>78</v>
      </c>
      <c r="K132" s="94" t="s">
        <v>893</v>
      </c>
      <c r="L132" s="21">
        <v>173.57</v>
      </c>
      <c r="M132" s="94" t="s">
        <v>412</v>
      </c>
      <c r="N132" s="21"/>
      <c r="O132" s="21"/>
      <c r="P132" s="75">
        <f t="shared" ref="P132:P133" si="41">+O132+N132</f>
        <v>0</v>
      </c>
      <c r="Q132" s="8"/>
      <c r="R132" s="21"/>
      <c r="S132" s="8"/>
      <c r="T132" s="21"/>
      <c r="U132" s="8"/>
      <c r="V132" s="21"/>
      <c r="W132" s="8"/>
      <c r="X132" s="78">
        <f t="shared" si="33"/>
        <v>251.57</v>
      </c>
      <c r="Y132" s="90" t="str">
        <f t="shared" si="21"/>
        <v xml:space="preserve"> 1. New Activity:
Refurbishment of existing surgical wards into 4-bedded burn injury units.
Minor civil works cost: Rs. 3 lakhs per unit; total Rs.78 lakhs for 26 units.
Details in NCD 124 Burn Units. 
2. New Activity:
Refurbishment of existing surgical wards for burn injury management with 4-bedded units.
Equipment cost: Rs. 5 lakhs per unit; total Rs. 130 lakhs for 26 units.
Details in NCD 124 Burn Units.
3. New Activity:
Procurement of equipment worth Rs. 43.57 lakhs for the Skin Bank at Sivakasi GH.
Details in NCD 124 Skin Bank.    </v>
      </c>
      <c r="Z132" s="22"/>
      <c r="AA132" s="22"/>
      <c r="AB132" s="22"/>
      <c r="AC132" s="22"/>
      <c r="AD132" s="22"/>
      <c r="AE132" s="22"/>
      <c r="AF132" s="22"/>
      <c r="AG132" s="83">
        <f t="shared" si="22"/>
        <v>0</v>
      </c>
      <c r="AH132" s="11"/>
      <c r="AI132" s="22"/>
      <c r="AJ132" s="22"/>
      <c r="AK132" s="22"/>
      <c r="AL132" s="22"/>
      <c r="AM132" s="22"/>
      <c r="AN132" s="22"/>
      <c r="AO132" s="22"/>
      <c r="AP132" s="83">
        <f t="shared" si="23"/>
        <v>0</v>
      </c>
      <c r="AQ132" s="11"/>
    </row>
    <row r="133" spans="1:43" ht="409.5" x14ac:dyDescent="0.25">
      <c r="A133" s="618"/>
      <c r="B133" s="621"/>
      <c r="C133" s="621"/>
      <c r="D133" s="29">
        <v>125</v>
      </c>
      <c r="E133" s="31" t="s">
        <v>153</v>
      </c>
      <c r="F133" s="21"/>
      <c r="G133" s="8"/>
      <c r="H133" s="21"/>
      <c r="I133" s="21">
        <v>153.34</v>
      </c>
      <c r="J133" s="75">
        <f t="shared" si="40"/>
        <v>153.34</v>
      </c>
      <c r="K133" s="94" t="s">
        <v>1180</v>
      </c>
      <c r="L133" s="21">
        <v>3082.5399999999995</v>
      </c>
      <c r="M133" s="94" t="s">
        <v>1254</v>
      </c>
      <c r="N133" s="21"/>
      <c r="O133" s="21"/>
      <c r="P133" s="75">
        <f t="shared" si="41"/>
        <v>0</v>
      </c>
      <c r="Q133" s="8"/>
      <c r="R133" s="21"/>
      <c r="S133" s="8"/>
      <c r="T133" s="21">
        <v>246.14903000000001</v>
      </c>
      <c r="U133" s="8" t="s">
        <v>1234</v>
      </c>
      <c r="V133" s="21"/>
      <c r="W133" s="8"/>
      <c r="X133" s="78">
        <f t="shared" si="33"/>
        <v>3482.0290299999997</v>
      </c>
      <c r="Y133" s="90" t="str">
        <f t="shared" si="21"/>
        <v xml:space="preserve"> 1. New activity.  Establish 4 new PREM centres at Nanguneri, Tiruthuraipoondi, Nannilam, and Srivilliputhur to reduce long-distance referrals.
Cost: Rs. 13.94 lakhs per centre; total Rs. 55.76 lakhs.
Details in NCD 125 PREM NEW.
2. New activity. Strengthening PREM units at Kuzhithurai, Rajapalayam, Usilampatti, Pennagaram, Harur, and Mannargudi to manage high-acuity cases locally.
Cost: Rs. 13.94 lakhs per centre; total Rs. 97.58 lakhs.
Details in NCD 125 PREM Strengthening. 
3. New activity.  Procurement of equipment for newly constructed TAEI wards at Walajabad and Uthiramerur GH, Kancheepuram District.
Cost: Rs. 64.09 lakhs per centre; total Rs. 128.18 lakhs for 2 centres.
Details in NCD 125 Trauma Equipment.
4. New activity. Strengthening of trauma facilities is proposed for 4 Hub hospitals at a cost of Rs. 570.63 lakhs per centre, totaling Rs. 2,282.52 lakhs. This initiative aims to enhance trauma care capacity at high-burden centres. Details are enclosed in NCD 125 Trauma Hub Centre.
5. New activity.   Strengthening of Neurotrauma services through procurement of equipment in RGGGH Chennai, Thanjavur GH, Thiruvarur GH &amp; Salem GH.  Strengthening of Neurotrauma services @ Rs.97.07 lakhs per centre.  Total cost is Rs.388.28 lakhs for 4 centres.  Details enclosed in NCD 125 Neurotrauma services
6. New activity.  Procurement of Arthroscopy equipment @ Rs.65 lakhs per unit.  Total cost  Rs.195 lakhs for 3 units.  Details enclosed in NCD 125 Arthroscopy
7. New activity.  Procurement of C Arm @ Rs.25.52 lakhs per unit.  Total cost is Rs.76.56 lakhs for 3 units.  Details enclosed in NCD 125 C ArmAs per NPCC Discussion, activity has been shifted from NCD.109.
8.New  activity.  Total cost is Rs.12 lakhs.  Procurement of E FAST equipment at Sankagiri GH for management of Trauma patients.  Details enclosed in NCD 109 E FAST.   9. Ongoing activity.  Effective in-hospital care is ensured in 113 TAEI centres across the State to reduce the mortality and morbidity due to road crash.  Rs.2.18 Lakh as Operational cost for each TAEI centre.  Total cost is Rs.246.15 lakhs for 113 TAEI centres.
 </v>
      </c>
      <c r="Z133" s="22"/>
      <c r="AA133" s="22"/>
      <c r="AB133" s="22"/>
      <c r="AC133" s="22"/>
      <c r="AD133" s="22"/>
      <c r="AE133" s="22"/>
      <c r="AF133" s="22"/>
      <c r="AG133" s="83">
        <f t="shared" si="22"/>
        <v>0</v>
      </c>
      <c r="AH133" s="11"/>
      <c r="AI133" s="22"/>
      <c r="AJ133" s="22"/>
      <c r="AK133" s="22"/>
      <c r="AL133" s="22"/>
      <c r="AM133" s="22"/>
      <c r="AN133" s="22"/>
      <c r="AO133" s="22"/>
      <c r="AP133" s="83">
        <f t="shared" si="23"/>
        <v>0</v>
      </c>
      <c r="AQ133" s="11"/>
    </row>
    <row r="134" spans="1:43" ht="45" x14ac:dyDescent="0.25">
      <c r="A134" s="618"/>
      <c r="B134" s="29" t="s">
        <v>154</v>
      </c>
      <c r="C134" s="29" t="s">
        <v>155</v>
      </c>
      <c r="D134" s="29">
        <v>126</v>
      </c>
      <c r="E134" s="31" t="s">
        <v>102</v>
      </c>
      <c r="F134" s="48"/>
      <c r="G134" s="49"/>
      <c r="H134" s="48"/>
      <c r="I134" s="48"/>
      <c r="J134" s="76"/>
      <c r="K134" s="49"/>
      <c r="L134" s="48"/>
      <c r="M134" s="49"/>
      <c r="N134" s="48"/>
      <c r="O134" s="48"/>
      <c r="P134" s="76"/>
      <c r="Q134" s="49"/>
      <c r="R134" s="48"/>
      <c r="S134" s="49"/>
      <c r="T134" s="48"/>
      <c r="U134" s="49"/>
      <c r="V134" s="48"/>
      <c r="W134" s="49"/>
      <c r="X134" s="80"/>
      <c r="Y134" s="92" t="str">
        <f t="shared" si="21"/>
        <v xml:space="preserve">      </v>
      </c>
      <c r="Z134" s="50"/>
      <c r="AA134" s="50"/>
      <c r="AB134" s="50"/>
      <c r="AC134" s="50"/>
      <c r="AD134" s="50"/>
      <c r="AE134" s="50"/>
      <c r="AF134" s="50"/>
      <c r="AG134" s="85"/>
      <c r="AH134" s="51"/>
      <c r="AI134" s="50"/>
      <c r="AJ134" s="50"/>
      <c r="AK134" s="50"/>
      <c r="AL134" s="50"/>
      <c r="AM134" s="50"/>
      <c r="AN134" s="50"/>
      <c r="AO134" s="50"/>
      <c r="AP134" s="85"/>
      <c r="AQ134" s="51"/>
    </row>
    <row r="135" spans="1:43" s="2" customFormat="1" x14ac:dyDescent="0.25">
      <c r="A135" s="618"/>
      <c r="B135" s="620" t="s">
        <v>156</v>
      </c>
      <c r="C135" s="620"/>
      <c r="D135" s="620"/>
      <c r="E135" s="35"/>
      <c r="F135" s="81">
        <f t="shared" ref="F135:W135" si="42">SUM(F95:F134)</f>
        <v>243.57983999999999</v>
      </c>
      <c r="G135" s="81">
        <f t="shared" si="42"/>
        <v>0</v>
      </c>
      <c r="H135" s="81">
        <f t="shared" si="42"/>
        <v>0</v>
      </c>
      <c r="I135" s="81">
        <f t="shared" si="42"/>
        <v>841.34</v>
      </c>
      <c r="J135" s="81">
        <f t="shared" si="42"/>
        <v>841.34</v>
      </c>
      <c r="K135" s="81">
        <f t="shared" si="42"/>
        <v>0</v>
      </c>
      <c r="L135" s="81">
        <f t="shared" si="42"/>
        <v>16810.3996802</v>
      </c>
      <c r="M135" s="81">
        <f t="shared" si="42"/>
        <v>0</v>
      </c>
      <c r="N135" s="81">
        <f t="shared" si="42"/>
        <v>0</v>
      </c>
      <c r="O135" s="81">
        <f t="shared" si="42"/>
        <v>4268.5267999999996</v>
      </c>
      <c r="P135" s="81">
        <f t="shared" ref="P135" si="43">SUM(P95:P134)</f>
        <v>4268.5267999999996</v>
      </c>
      <c r="Q135" s="81">
        <f t="shared" si="42"/>
        <v>0</v>
      </c>
      <c r="R135" s="81">
        <f t="shared" si="42"/>
        <v>3282.620696</v>
      </c>
      <c r="S135" s="81">
        <f t="shared" si="42"/>
        <v>0</v>
      </c>
      <c r="T135" s="81">
        <f t="shared" si="42"/>
        <v>7478.1879299999991</v>
      </c>
      <c r="U135" s="81">
        <f t="shared" si="42"/>
        <v>0</v>
      </c>
      <c r="V135" s="81">
        <f t="shared" si="42"/>
        <v>0</v>
      </c>
      <c r="W135" s="81">
        <f t="shared" si="42"/>
        <v>0</v>
      </c>
      <c r="X135" s="81">
        <f>SUM(X95:X134)</f>
        <v>32924.654946200004</v>
      </c>
      <c r="Y135" s="81">
        <f t="shared" ref="Y135" si="44">SUM(Y95:Y134)</f>
        <v>0</v>
      </c>
      <c r="Z135" s="26">
        <f t="shared" ref="Z135:AO135" si="45">SUM(Z95:Z134)</f>
        <v>0</v>
      </c>
      <c r="AA135" s="26">
        <f t="shared" si="45"/>
        <v>0</v>
      </c>
      <c r="AB135" s="26">
        <f t="shared" si="45"/>
        <v>0</v>
      </c>
      <c r="AC135" s="26">
        <f t="shared" si="45"/>
        <v>0</v>
      </c>
      <c r="AD135" s="26">
        <f t="shared" si="45"/>
        <v>0</v>
      </c>
      <c r="AE135" s="26">
        <f t="shared" si="45"/>
        <v>0</v>
      </c>
      <c r="AF135" s="26">
        <f t="shared" si="45"/>
        <v>0</v>
      </c>
      <c r="AG135" s="81">
        <f>SUM(AG95:AG134)</f>
        <v>0</v>
      </c>
      <c r="AH135" s="27"/>
      <c r="AI135" s="26">
        <f t="shared" si="45"/>
        <v>0</v>
      </c>
      <c r="AJ135" s="26">
        <f t="shared" si="45"/>
        <v>0</v>
      </c>
      <c r="AK135" s="26">
        <f t="shared" si="45"/>
        <v>0</v>
      </c>
      <c r="AL135" s="26">
        <f t="shared" si="45"/>
        <v>0</v>
      </c>
      <c r="AM135" s="26">
        <f t="shared" si="45"/>
        <v>0</v>
      </c>
      <c r="AN135" s="26">
        <f t="shared" si="45"/>
        <v>0</v>
      </c>
      <c r="AO135" s="26">
        <f t="shared" si="45"/>
        <v>0</v>
      </c>
      <c r="AP135" s="81">
        <f>SUM(AP95:AP134)</f>
        <v>0</v>
      </c>
      <c r="AQ135" s="27"/>
    </row>
    <row r="136" spans="1:43" ht="90" x14ac:dyDescent="0.25">
      <c r="A136" s="618" t="s">
        <v>157</v>
      </c>
      <c r="B136" s="616" t="s">
        <v>158</v>
      </c>
      <c r="C136" s="616" t="s">
        <v>159</v>
      </c>
      <c r="D136" s="29">
        <v>127</v>
      </c>
      <c r="E136" s="31" t="s">
        <v>377</v>
      </c>
      <c r="F136" s="21"/>
      <c r="G136" s="8"/>
      <c r="H136" s="21"/>
      <c r="I136" s="21"/>
      <c r="J136" s="75">
        <f t="shared" ref="J136:J149" si="46">+I136+H136</f>
        <v>0</v>
      </c>
      <c r="K136" s="8"/>
      <c r="L136" s="21"/>
      <c r="M136" s="8"/>
      <c r="N136" s="21"/>
      <c r="O136" s="21">
        <v>0</v>
      </c>
      <c r="P136" s="75">
        <f t="shared" ref="P136:P149" si="47">+O136+N136</f>
        <v>0</v>
      </c>
      <c r="Q136" s="8" t="s">
        <v>894</v>
      </c>
      <c r="R136" s="21"/>
      <c r="S136" s="8"/>
      <c r="T136" s="21">
        <v>212.4</v>
      </c>
      <c r="U136" s="8" t="s">
        <v>895</v>
      </c>
      <c r="V136" s="21"/>
      <c r="W136" s="8"/>
      <c r="X136" s="78">
        <f t="shared" ref="X136:X154" si="48">F136+J136+L136+P136+R136+T136+V136</f>
        <v>212.4</v>
      </c>
      <c r="Y136" s="90" t="str">
        <f t="shared" ref="Y136:Y199" si="49">CONCATENATE(G136," ",K136," ",M136," ",Q136," ",S136," ",U136," ",W136)</f>
        <v xml:space="preserve">   1. Ongoing Activity: Proposed for Rs.708 lakhs for procurement of EDL &amp;NCD drugs for 708 UHWCs has been shifted to HSS.180 as per the NPCC Discussion  
2. Ongoing Activity:
Proposed for Rs.212.40 lakhs for Operational Cost expenses for 708 UHWCs @ Rs.2500/- per UHWC for 12 months. </v>
      </c>
      <c r="Z136" s="22"/>
      <c r="AA136" s="22"/>
      <c r="AB136" s="22"/>
      <c r="AC136" s="22"/>
      <c r="AD136" s="22"/>
      <c r="AE136" s="22"/>
      <c r="AF136" s="22"/>
      <c r="AG136" s="83">
        <f t="shared" ref="AG136:AG198" si="50">SUM(Z136:AF136)</f>
        <v>0</v>
      </c>
      <c r="AH136" s="11"/>
      <c r="AI136" s="22"/>
      <c r="AJ136" s="22"/>
      <c r="AK136" s="22"/>
      <c r="AL136" s="22"/>
      <c r="AM136" s="22"/>
      <c r="AN136" s="22"/>
      <c r="AO136" s="22"/>
      <c r="AP136" s="83">
        <f t="shared" ref="AP136:AP198" si="51">SUM(AI136:AO136)</f>
        <v>0</v>
      </c>
      <c r="AQ136" s="11"/>
    </row>
    <row r="137" spans="1:43" ht="30" x14ac:dyDescent="0.25">
      <c r="A137" s="618"/>
      <c r="B137" s="616"/>
      <c r="C137" s="616"/>
      <c r="D137" s="29">
        <v>128</v>
      </c>
      <c r="E137" s="31" t="s">
        <v>368</v>
      </c>
      <c r="F137" s="21"/>
      <c r="G137" s="8"/>
      <c r="H137" s="21"/>
      <c r="I137" s="21"/>
      <c r="J137" s="75">
        <f t="shared" si="46"/>
        <v>0</v>
      </c>
      <c r="K137" s="8"/>
      <c r="L137" s="21"/>
      <c r="M137" s="8"/>
      <c r="N137" s="21"/>
      <c r="O137" s="21"/>
      <c r="P137" s="75">
        <f t="shared" si="47"/>
        <v>0</v>
      </c>
      <c r="Q137" s="8"/>
      <c r="R137" s="21"/>
      <c r="S137" s="8"/>
      <c r="T137" s="21"/>
      <c r="U137" s="8"/>
      <c r="V137" s="21"/>
      <c r="W137" s="8"/>
      <c r="X137" s="78">
        <f t="shared" si="48"/>
        <v>0</v>
      </c>
      <c r="Y137" s="90" t="str">
        <f t="shared" si="49"/>
        <v xml:space="preserve">      </v>
      </c>
      <c r="Z137" s="22"/>
      <c r="AA137" s="22"/>
      <c r="AB137" s="22"/>
      <c r="AC137" s="22"/>
      <c r="AD137" s="22"/>
      <c r="AE137" s="22"/>
      <c r="AF137" s="22"/>
      <c r="AG137" s="83">
        <f t="shared" si="50"/>
        <v>0</v>
      </c>
      <c r="AH137" s="11"/>
      <c r="AI137" s="22"/>
      <c r="AJ137" s="22"/>
      <c r="AK137" s="22"/>
      <c r="AL137" s="22"/>
      <c r="AM137" s="22"/>
      <c r="AN137" s="22"/>
      <c r="AO137" s="22"/>
      <c r="AP137" s="83">
        <f t="shared" si="51"/>
        <v>0</v>
      </c>
      <c r="AQ137" s="11"/>
    </row>
    <row r="138" spans="1:43" ht="30" x14ac:dyDescent="0.25">
      <c r="A138" s="618"/>
      <c r="B138" s="616"/>
      <c r="C138" s="616"/>
      <c r="D138" s="29">
        <v>129</v>
      </c>
      <c r="E138" s="31" t="s">
        <v>369</v>
      </c>
      <c r="F138" s="21"/>
      <c r="G138" s="8"/>
      <c r="H138" s="21"/>
      <c r="I138" s="21"/>
      <c r="J138" s="75">
        <f t="shared" si="46"/>
        <v>0</v>
      </c>
      <c r="K138" s="8"/>
      <c r="L138" s="21"/>
      <c r="M138" s="8"/>
      <c r="N138" s="21"/>
      <c r="O138" s="21"/>
      <c r="P138" s="75">
        <f t="shared" si="47"/>
        <v>0</v>
      </c>
      <c r="Q138" s="8"/>
      <c r="R138" s="21"/>
      <c r="S138" s="8"/>
      <c r="T138" s="21"/>
      <c r="U138" s="8"/>
      <c r="V138" s="21"/>
      <c r="W138" s="8"/>
      <c r="X138" s="78">
        <f t="shared" si="48"/>
        <v>0</v>
      </c>
      <c r="Y138" s="90" t="str">
        <f t="shared" si="49"/>
        <v xml:space="preserve">      </v>
      </c>
      <c r="Z138" s="22"/>
      <c r="AA138" s="22"/>
      <c r="AB138" s="22"/>
      <c r="AC138" s="22"/>
      <c r="AD138" s="22"/>
      <c r="AE138" s="22"/>
      <c r="AF138" s="22"/>
      <c r="AG138" s="83">
        <f t="shared" si="50"/>
        <v>0</v>
      </c>
      <c r="AH138" s="11"/>
      <c r="AI138" s="22"/>
      <c r="AJ138" s="22"/>
      <c r="AK138" s="22"/>
      <c r="AL138" s="22"/>
      <c r="AM138" s="22"/>
      <c r="AN138" s="22"/>
      <c r="AO138" s="22"/>
      <c r="AP138" s="83">
        <f t="shared" si="51"/>
        <v>0</v>
      </c>
      <c r="AQ138" s="11"/>
    </row>
    <row r="139" spans="1:43" ht="135" x14ac:dyDescent="0.25">
      <c r="A139" s="618"/>
      <c r="B139" s="616" t="s">
        <v>160</v>
      </c>
      <c r="C139" s="616" t="s">
        <v>161</v>
      </c>
      <c r="D139" s="29">
        <v>130</v>
      </c>
      <c r="E139" s="31" t="s">
        <v>162</v>
      </c>
      <c r="F139" s="21"/>
      <c r="G139" s="8"/>
      <c r="H139" s="21"/>
      <c r="I139" s="21"/>
      <c r="J139" s="75">
        <f t="shared" si="46"/>
        <v>0</v>
      </c>
      <c r="K139" s="8"/>
      <c r="L139" s="21"/>
      <c r="M139" s="8"/>
      <c r="N139" s="21"/>
      <c r="O139" s="21"/>
      <c r="P139" s="75">
        <f t="shared" si="47"/>
        <v>0</v>
      </c>
      <c r="Q139" s="8"/>
      <c r="R139" s="21"/>
      <c r="S139" s="8"/>
      <c r="T139" s="21">
        <f>676.8+33.84</f>
        <v>710.64</v>
      </c>
      <c r="U139" s="8" t="s">
        <v>1246</v>
      </c>
      <c r="V139" s="21"/>
      <c r="W139" s="8"/>
      <c r="X139" s="78">
        <f t="shared" si="48"/>
        <v>710.64</v>
      </c>
      <c r="Y139" s="90" t="str">
        <f t="shared" si="49"/>
        <v xml:space="preserve">     1.Ongoing activity: 
Ongoing activity: 
Proposed Rs. 676.80 lakhs towards ASHA (WHV) incentive for  filling CBAC form @ Rs.10/- per CBAC form for 3000 no's per WHV for 2256 WHVs (Urban)
2.  Ongoing Activity:
Proposed for Uniforms for WHV @ Rs.1500 per field staff for 2 sets of uniform, for 2256 WHVs totalling to Rs.33.84 Lakhs </v>
      </c>
      <c r="Z139" s="22"/>
      <c r="AA139" s="22"/>
      <c r="AB139" s="22"/>
      <c r="AC139" s="22"/>
      <c r="AD139" s="22"/>
      <c r="AE139" s="22"/>
      <c r="AF139" s="22"/>
      <c r="AG139" s="83">
        <f t="shared" si="50"/>
        <v>0</v>
      </c>
      <c r="AH139" s="11"/>
      <c r="AI139" s="22"/>
      <c r="AJ139" s="22"/>
      <c r="AK139" s="22"/>
      <c r="AL139" s="22"/>
      <c r="AM139" s="22"/>
      <c r="AN139" s="22"/>
      <c r="AO139" s="22"/>
      <c r="AP139" s="83">
        <f t="shared" si="51"/>
        <v>0</v>
      </c>
      <c r="AQ139" s="11"/>
    </row>
    <row r="140" spans="1:43" ht="30" x14ac:dyDescent="0.25">
      <c r="A140" s="618"/>
      <c r="B140" s="616"/>
      <c r="C140" s="617"/>
      <c r="D140" s="29">
        <v>131</v>
      </c>
      <c r="E140" s="31" t="s">
        <v>163</v>
      </c>
      <c r="F140" s="21"/>
      <c r="G140" s="8"/>
      <c r="H140" s="21"/>
      <c r="I140" s="21"/>
      <c r="J140" s="75">
        <f t="shared" si="46"/>
        <v>0</v>
      </c>
      <c r="K140" s="8"/>
      <c r="L140" s="21"/>
      <c r="M140" s="8"/>
      <c r="N140" s="21"/>
      <c r="O140" s="21"/>
      <c r="P140" s="75">
        <f t="shared" si="47"/>
        <v>0</v>
      </c>
      <c r="Q140" s="8"/>
      <c r="R140" s="21"/>
      <c r="S140" s="8"/>
      <c r="T140" s="21">
        <v>167.45000000000002</v>
      </c>
      <c r="U140" s="8" t="s">
        <v>413</v>
      </c>
      <c r="V140" s="21"/>
      <c r="W140" s="8"/>
      <c r="X140" s="78">
        <f t="shared" si="48"/>
        <v>167.45000000000002</v>
      </c>
      <c r="Y140" s="90" t="str">
        <f t="shared" si="49"/>
        <v xml:space="preserve">     Ongoing Activity: Proposed for Rs. 167.45 lakhs for Untied grants for 3349 MAS Groups @Rs.5000/MAS Group </v>
      </c>
      <c r="Z140" s="22"/>
      <c r="AA140" s="22"/>
      <c r="AB140" s="22"/>
      <c r="AC140" s="22"/>
      <c r="AD140" s="22"/>
      <c r="AE140" s="22"/>
      <c r="AF140" s="22"/>
      <c r="AG140" s="83">
        <f t="shared" si="50"/>
        <v>0</v>
      </c>
      <c r="AH140" s="11"/>
      <c r="AI140" s="22"/>
      <c r="AJ140" s="22"/>
      <c r="AK140" s="22"/>
      <c r="AL140" s="22"/>
      <c r="AM140" s="22"/>
      <c r="AN140" s="22"/>
      <c r="AO140" s="22"/>
      <c r="AP140" s="83">
        <f t="shared" si="51"/>
        <v>0</v>
      </c>
      <c r="AQ140" s="11"/>
    </row>
    <row r="141" spans="1:43" ht="75" x14ac:dyDescent="0.25">
      <c r="A141" s="618"/>
      <c r="B141" s="616"/>
      <c r="C141" s="617"/>
      <c r="D141" s="29">
        <v>132</v>
      </c>
      <c r="E141" s="31" t="s">
        <v>164</v>
      </c>
      <c r="F141" s="21"/>
      <c r="G141" s="8"/>
      <c r="H141" s="21"/>
      <c r="I141" s="21"/>
      <c r="J141" s="75">
        <f t="shared" si="46"/>
        <v>0</v>
      </c>
      <c r="K141" s="8"/>
      <c r="L141" s="21"/>
      <c r="M141" s="8"/>
      <c r="N141" s="21"/>
      <c r="O141" s="21"/>
      <c r="P141" s="75">
        <f t="shared" si="47"/>
        <v>0</v>
      </c>
      <c r="Q141" s="8"/>
      <c r="R141" s="21"/>
      <c r="S141" s="8"/>
      <c r="T141" s="21">
        <v>0</v>
      </c>
      <c r="U141" s="8" t="s">
        <v>1199</v>
      </c>
      <c r="V141" s="21"/>
      <c r="W141" s="8"/>
      <c r="X141" s="78">
        <f t="shared" si="48"/>
        <v>0</v>
      </c>
      <c r="Y141" s="90" t="str">
        <f t="shared" si="49"/>
        <v xml:space="preserve">     1. Ongoing activity: JAS for UPHC activity proposed for Rs. 233 Lakhs has been shifted to HSS(U).149 as per NPCC Discussions
2. Ongoing activity: JAS for UHWC activity proposed for Rs. 212.4 Lakhs has been shifted to HSS(U).149 as per NPCC Discussions </v>
      </c>
      <c r="Z141" s="22"/>
      <c r="AA141" s="22"/>
      <c r="AB141" s="22"/>
      <c r="AC141" s="22"/>
      <c r="AD141" s="22"/>
      <c r="AE141" s="22"/>
      <c r="AF141" s="22"/>
      <c r="AG141" s="83">
        <f t="shared" si="50"/>
        <v>0</v>
      </c>
      <c r="AH141" s="11"/>
      <c r="AI141" s="22"/>
      <c r="AJ141" s="22"/>
      <c r="AK141" s="22"/>
      <c r="AL141" s="22"/>
      <c r="AM141" s="22"/>
      <c r="AN141" s="22"/>
      <c r="AO141" s="22"/>
      <c r="AP141" s="83">
        <f t="shared" si="51"/>
        <v>0</v>
      </c>
      <c r="AQ141" s="11"/>
    </row>
    <row r="142" spans="1:43" x14ac:dyDescent="0.25">
      <c r="A142" s="618"/>
      <c r="B142" s="616"/>
      <c r="C142" s="617"/>
      <c r="D142" s="29">
        <v>133</v>
      </c>
      <c r="E142" s="31" t="s">
        <v>165</v>
      </c>
      <c r="F142" s="21"/>
      <c r="G142" s="8"/>
      <c r="H142" s="21"/>
      <c r="I142" s="21"/>
      <c r="J142" s="75">
        <f t="shared" si="46"/>
        <v>0</v>
      </c>
      <c r="K142" s="8"/>
      <c r="L142" s="21"/>
      <c r="M142" s="8"/>
      <c r="N142" s="21"/>
      <c r="O142" s="21"/>
      <c r="P142" s="75">
        <f t="shared" si="47"/>
        <v>0</v>
      </c>
      <c r="Q142" s="8"/>
      <c r="R142" s="21"/>
      <c r="S142" s="8"/>
      <c r="T142" s="21"/>
      <c r="U142" s="8"/>
      <c r="V142" s="21"/>
      <c r="W142" s="8"/>
      <c r="X142" s="78">
        <f t="shared" si="48"/>
        <v>0</v>
      </c>
      <c r="Y142" s="90" t="str">
        <f t="shared" si="49"/>
        <v xml:space="preserve">      </v>
      </c>
      <c r="Z142" s="22"/>
      <c r="AA142" s="22"/>
      <c r="AB142" s="22"/>
      <c r="AC142" s="22"/>
      <c r="AD142" s="22"/>
      <c r="AE142" s="22"/>
      <c r="AF142" s="22"/>
      <c r="AG142" s="83">
        <f t="shared" si="50"/>
        <v>0</v>
      </c>
      <c r="AH142" s="11"/>
      <c r="AI142" s="22"/>
      <c r="AJ142" s="22"/>
      <c r="AK142" s="22"/>
      <c r="AL142" s="22"/>
      <c r="AM142" s="22"/>
      <c r="AN142" s="22"/>
      <c r="AO142" s="22"/>
      <c r="AP142" s="83">
        <f t="shared" si="51"/>
        <v>0</v>
      </c>
      <c r="AQ142" s="11"/>
    </row>
    <row r="143" spans="1:43" x14ac:dyDescent="0.25">
      <c r="A143" s="618"/>
      <c r="B143" s="616"/>
      <c r="C143" s="617"/>
      <c r="D143" s="29">
        <v>134</v>
      </c>
      <c r="E143" s="31" t="s">
        <v>350</v>
      </c>
      <c r="F143" s="21"/>
      <c r="G143" s="8"/>
      <c r="H143" s="21"/>
      <c r="I143" s="21"/>
      <c r="J143" s="75">
        <f t="shared" si="46"/>
        <v>0</v>
      </c>
      <c r="K143" s="8"/>
      <c r="L143" s="21"/>
      <c r="M143" s="8"/>
      <c r="N143" s="21"/>
      <c r="O143" s="21"/>
      <c r="P143" s="75">
        <f t="shared" si="47"/>
        <v>0</v>
      </c>
      <c r="Q143" s="8"/>
      <c r="R143" s="21"/>
      <c r="S143" s="8"/>
      <c r="T143" s="21">
        <v>0</v>
      </c>
      <c r="U143" s="8"/>
      <c r="V143" s="21"/>
      <c r="W143" s="8"/>
      <c r="X143" s="78">
        <f t="shared" si="48"/>
        <v>0</v>
      </c>
      <c r="Y143" s="90" t="str">
        <f t="shared" si="49"/>
        <v xml:space="preserve">      </v>
      </c>
      <c r="Z143" s="22"/>
      <c r="AA143" s="22"/>
      <c r="AB143" s="22"/>
      <c r="AC143" s="22"/>
      <c r="AD143" s="22"/>
      <c r="AE143" s="22"/>
      <c r="AF143" s="22"/>
      <c r="AG143" s="83">
        <f t="shared" si="50"/>
        <v>0</v>
      </c>
      <c r="AH143" s="11"/>
      <c r="AI143" s="22"/>
      <c r="AJ143" s="22"/>
      <c r="AK143" s="22"/>
      <c r="AL143" s="22"/>
      <c r="AM143" s="22"/>
      <c r="AN143" s="22"/>
      <c r="AO143" s="22"/>
      <c r="AP143" s="83">
        <f t="shared" si="51"/>
        <v>0</v>
      </c>
      <c r="AQ143" s="11"/>
    </row>
    <row r="144" spans="1:43" ht="30" x14ac:dyDescent="0.25">
      <c r="A144" s="618"/>
      <c r="B144" s="616"/>
      <c r="C144" s="617"/>
      <c r="D144" s="29">
        <v>135</v>
      </c>
      <c r="E144" s="31" t="s">
        <v>351</v>
      </c>
      <c r="F144" s="21"/>
      <c r="G144" s="8"/>
      <c r="H144" s="21"/>
      <c r="I144" s="21"/>
      <c r="J144" s="75">
        <f t="shared" si="46"/>
        <v>0</v>
      </c>
      <c r="K144" s="8"/>
      <c r="L144" s="21"/>
      <c r="M144" s="8"/>
      <c r="N144" s="21"/>
      <c r="O144" s="21"/>
      <c r="P144" s="75">
        <f t="shared" si="47"/>
        <v>0</v>
      </c>
      <c r="Q144" s="8"/>
      <c r="R144" s="21"/>
      <c r="S144" s="8"/>
      <c r="T144" s="21"/>
      <c r="U144" s="8"/>
      <c r="V144" s="21"/>
      <c r="W144" s="8"/>
      <c r="X144" s="78">
        <f t="shared" si="48"/>
        <v>0</v>
      </c>
      <c r="Y144" s="90" t="str">
        <f t="shared" si="49"/>
        <v xml:space="preserve">      </v>
      </c>
      <c r="Z144" s="22"/>
      <c r="AA144" s="22"/>
      <c r="AB144" s="22"/>
      <c r="AC144" s="22"/>
      <c r="AD144" s="22"/>
      <c r="AE144" s="22"/>
      <c r="AF144" s="22"/>
      <c r="AG144" s="83">
        <f t="shared" si="50"/>
        <v>0</v>
      </c>
      <c r="AH144" s="11"/>
      <c r="AI144" s="22"/>
      <c r="AJ144" s="22"/>
      <c r="AK144" s="22"/>
      <c r="AL144" s="22"/>
      <c r="AM144" s="22"/>
      <c r="AN144" s="22"/>
      <c r="AO144" s="22"/>
      <c r="AP144" s="83">
        <f t="shared" si="51"/>
        <v>0</v>
      </c>
      <c r="AQ144" s="11"/>
    </row>
    <row r="145" spans="1:43" ht="30" x14ac:dyDescent="0.25">
      <c r="A145" s="618"/>
      <c r="B145" s="616"/>
      <c r="C145" s="617"/>
      <c r="D145" s="29">
        <v>136</v>
      </c>
      <c r="E145" s="31" t="s">
        <v>166</v>
      </c>
      <c r="F145" s="21"/>
      <c r="G145" s="8"/>
      <c r="H145" s="21"/>
      <c r="I145" s="21"/>
      <c r="J145" s="75">
        <f t="shared" si="46"/>
        <v>0</v>
      </c>
      <c r="K145" s="8"/>
      <c r="L145" s="21"/>
      <c r="M145" s="8"/>
      <c r="N145" s="21"/>
      <c r="O145" s="21"/>
      <c r="P145" s="75">
        <f t="shared" si="47"/>
        <v>0</v>
      </c>
      <c r="Q145" s="8"/>
      <c r="R145" s="21"/>
      <c r="S145" s="8"/>
      <c r="T145" s="21"/>
      <c r="U145" s="8"/>
      <c r="V145" s="21"/>
      <c r="W145" s="8"/>
      <c r="X145" s="78">
        <f t="shared" si="48"/>
        <v>0</v>
      </c>
      <c r="Y145" s="90" t="str">
        <f t="shared" si="49"/>
        <v xml:space="preserve">      </v>
      </c>
      <c r="Z145" s="22"/>
      <c r="AA145" s="22"/>
      <c r="AB145" s="22"/>
      <c r="AC145" s="22"/>
      <c r="AD145" s="22"/>
      <c r="AE145" s="22"/>
      <c r="AF145" s="22"/>
      <c r="AG145" s="83">
        <f t="shared" si="50"/>
        <v>0</v>
      </c>
      <c r="AH145" s="11"/>
      <c r="AI145" s="22"/>
      <c r="AJ145" s="22"/>
      <c r="AK145" s="22"/>
      <c r="AL145" s="22"/>
      <c r="AM145" s="22"/>
      <c r="AN145" s="22"/>
      <c r="AO145" s="22"/>
      <c r="AP145" s="83">
        <f t="shared" si="51"/>
        <v>0</v>
      </c>
      <c r="AQ145" s="11"/>
    </row>
    <row r="146" spans="1:43" ht="180" x14ac:dyDescent="0.25">
      <c r="A146" s="618"/>
      <c r="B146" s="616" t="s">
        <v>167</v>
      </c>
      <c r="C146" s="616" t="s">
        <v>168</v>
      </c>
      <c r="D146" s="29">
        <v>137</v>
      </c>
      <c r="E146" s="31" t="s">
        <v>380</v>
      </c>
      <c r="F146" s="21"/>
      <c r="G146" s="8"/>
      <c r="H146" s="21"/>
      <c r="I146" s="21"/>
      <c r="J146" s="75">
        <f t="shared" si="46"/>
        <v>0</v>
      </c>
      <c r="K146" s="8"/>
      <c r="L146" s="21"/>
      <c r="M146" s="8"/>
      <c r="N146" s="21"/>
      <c r="O146" s="21">
        <v>0</v>
      </c>
      <c r="P146" s="75">
        <f t="shared" si="47"/>
        <v>0</v>
      </c>
      <c r="Q146" s="8" t="s">
        <v>896</v>
      </c>
      <c r="R146" s="21">
        <v>0</v>
      </c>
      <c r="S146" s="8" t="s">
        <v>897</v>
      </c>
      <c r="T146" s="21">
        <v>373.71999999999997</v>
      </c>
      <c r="U146" s="8" t="s">
        <v>1200</v>
      </c>
      <c r="V146" s="21"/>
      <c r="W146" s="8"/>
      <c r="X146" s="78">
        <f t="shared" si="48"/>
        <v>373.71999999999997</v>
      </c>
      <c r="Y146" s="90" t="str">
        <f t="shared" si="49"/>
        <v xml:space="preserve">   1. Ongoing Activity: Proposed for Rs.1398 lakhs for procurement of EDL &amp;NCD drugs for UPHCs has been shifted to HSS.180 as per the NPCC Discussion 
2. Ongoing Activity:  CPHL Reagents proposed for Rs.78.75 Lakhs has been shifted to HSS. 181 as per NPCC Discussion. 
3. Ongoing activity.  Proposed Rs.279.60 lakhs for Operational Expenses @ Rs.5000/Month/UPHC for 466 UPHCs for 12 months.
4. Ongoing activity.  Proposed Rs.4.80 lakhs towards Rent for 4 UPHCs at Rs.10000 per month for 12 months for two PHCs each in Karur, Tiruvannamalai &amp; Chennai Districts
5. Ongoing activity.  Revised as per NPCC Discussion. Proposed Rs.89.32 lakhs towards Specialist Hiring charges for 154 Polyclinics </v>
      </c>
      <c r="Z146" s="22"/>
      <c r="AA146" s="22"/>
      <c r="AB146" s="22"/>
      <c r="AC146" s="22"/>
      <c r="AD146" s="22"/>
      <c r="AE146" s="22"/>
      <c r="AF146" s="22"/>
      <c r="AG146" s="83">
        <f t="shared" si="50"/>
        <v>0</v>
      </c>
      <c r="AH146" s="11"/>
      <c r="AI146" s="22"/>
      <c r="AJ146" s="22"/>
      <c r="AK146" s="22"/>
      <c r="AL146" s="22"/>
      <c r="AM146" s="22"/>
      <c r="AN146" s="22"/>
      <c r="AO146" s="22"/>
      <c r="AP146" s="83">
        <f t="shared" si="51"/>
        <v>0</v>
      </c>
      <c r="AQ146" s="11"/>
    </row>
    <row r="147" spans="1:43" ht="45" x14ac:dyDescent="0.25">
      <c r="A147" s="618"/>
      <c r="B147" s="616"/>
      <c r="C147" s="616"/>
      <c r="D147" s="29">
        <v>138</v>
      </c>
      <c r="E147" s="31" t="s">
        <v>170</v>
      </c>
      <c r="F147" s="21"/>
      <c r="G147" s="8"/>
      <c r="H147" s="21"/>
      <c r="I147" s="21"/>
      <c r="J147" s="75">
        <f t="shared" si="46"/>
        <v>0</v>
      </c>
      <c r="K147" s="8"/>
      <c r="L147" s="21"/>
      <c r="M147" s="8"/>
      <c r="N147" s="21"/>
      <c r="O147" s="21">
        <v>0</v>
      </c>
      <c r="P147" s="75">
        <f t="shared" si="47"/>
        <v>0</v>
      </c>
      <c r="Q147" s="8" t="s">
        <v>898</v>
      </c>
      <c r="R147" s="21"/>
      <c r="S147" s="8"/>
      <c r="T147" s="21">
        <v>39.899729999999998</v>
      </c>
      <c r="U147" s="8" t="s">
        <v>899</v>
      </c>
      <c r="V147" s="21"/>
      <c r="W147" s="8"/>
      <c r="X147" s="78">
        <f t="shared" si="48"/>
        <v>39.899729999999998</v>
      </c>
      <c r="Y147" s="90" t="str">
        <f t="shared" si="49"/>
        <v xml:space="preserve">   1. Ongoing activity: Proposed Rs.156.00 lakhs towards EDL &amp; NCD drugs has been shifted to HSS.180 as per the NPCC Discussion  
2. Ongoing activity: Proposed Rs.39.98 lakhs towards Operational Expenses for 39 UCHCs </v>
      </c>
      <c r="Z147" s="22"/>
      <c r="AA147" s="22"/>
      <c r="AB147" s="22"/>
      <c r="AC147" s="22"/>
      <c r="AD147" s="22"/>
      <c r="AE147" s="22"/>
      <c r="AF147" s="22"/>
      <c r="AG147" s="83">
        <f t="shared" si="50"/>
        <v>0</v>
      </c>
      <c r="AH147" s="11"/>
      <c r="AI147" s="22"/>
      <c r="AJ147" s="22"/>
      <c r="AK147" s="22"/>
      <c r="AL147" s="22"/>
      <c r="AM147" s="22"/>
      <c r="AN147" s="22"/>
      <c r="AO147" s="22"/>
      <c r="AP147" s="83">
        <f t="shared" si="51"/>
        <v>0</v>
      </c>
      <c r="AQ147" s="11"/>
    </row>
    <row r="148" spans="1:43" ht="409.5" x14ac:dyDescent="0.25">
      <c r="A148" s="618"/>
      <c r="B148" s="616" t="s">
        <v>171</v>
      </c>
      <c r="C148" s="616" t="s">
        <v>172</v>
      </c>
      <c r="D148" s="29">
        <v>139</v>
      </c>
      <c r="E148" s="31" t="s">
        <v>173</v>
      </c>
      <c r="F148" s="21"/>
      <c r="G148" s="8"/>
      <c r="H148" s="21"/>
      <c r="I148" s="21"/>
      <c r="J148" s="75">
        <f t="shared" si="46"/>
        <v>0</v>
      </c>
      <c r="K148" s="8"/>
      <c r="L148" s="21">
        <v>12.5</v>
      </c>
      <c r="M148" s="8" t="s">
        <v>414</v>
      </c>
      <c r="N148" s="21"/>
      <c r="O148" s="21"/>
      <c r="P148" s="75">
        <f t="shared" si="47"/>
        <v>0</v>
      </c>
      <c r="Q148" s="8"/>
      <c r="R148" s="21"/>
      <c r="S148" s="8"/>
      <c r="T148" s="21">
        <v>1684.98505</v>
      </c>
      <c r="U148" s="8" t="s">
        <v>1201</v>
      </c>
      <c r="V148" s="21"/>
      <c r="W148" s="8"/>
      <c r="X148" s="78">
        <f t="shared" si="48"/>
        <v>1697.48505</v>
      </c>
      <c r="Y148" s="90" t="str">
        <f t="shared" si="49"/>
        <v xml:space="preserve">  1. Ongoing activity.  Proposed Rs.12.50 lakhs for 250 UPHC,  UCHC and  UHWC facilities towards designing and supply of display board on NQAS and scope of services for Certified facilities.   
2. Ongoing Activity - Proposed Rs.600.95 lakhs for Certifications, Re-certification (National &amp; State Certification) under NQAS.
Ongoing Activity - Proposed Rs.480.2 Lakhs for NQAS External assessment cost.
Cost of National External Assessment / Certification  (UCHC) @ 1,46,000 x 10 = Rs.14.6lakhs.
Cost of National External assessment / Certification (PHC) @ 1,20,000 x 100 = Rs. 120.00 lakhs.
Cost of National External assessment / Certification (UHWC) @ 96,000 x 360 = Rs. 345.6 lakhs.
Ongoing Activity - Proposed Rs.120.75 Lakhs for NQAS State assessment cost.
Cost of State Assessment / Certification @ Rs.25000*15 = Rs.3.75 lakhs.
Cost of State Assessment / Certification &amp; Surveillance (UPHC) @21000 x 200 = Rs.42  lakhs.
Cost of State  assessment / Certification (UHWC) @ 15000 x 500 = Rs. 75.00 lakhs
3. Ongoing activity. Proposed Rs.14.04 lakhs @ Rs.11,700 per visit per facility per head of SQAU for 3 days x 120 target facilities in a year  per visit by SQAU =  Rs. 11700
4. Ongoing Activity - 
Revised as per NPCC Discussion.
Proposed Rs.1070  lakhs for incentivisation on attainment of NQAS  Certification.
Proposed for Cost of NQAS Incentives for UCHC/UPHC Nationally certified  incentive/Surveillance incentive  @ Rs.3.00 lakhs x 10 UCHC and Rs. 2Lakhs for 250 UPHC .,
Proposed 360 UHWC incentives @ Rs.1.5 lakhs per  facility  </v>
      </c>
      <c r="Z148" s="22"/>
      <c r="AA148" s="22"/>
      <c r="AB148" s="22"/>
      <c r="AC148" s="22"/>
      <c r="AD148" s="22"/>
      <c r="AE148" s="22"/>
      <c r="AF148" s="22"/>
      <c r="AG148" s="83">
        <f t="shared" si="50"/>
        <v>0</v>
      </c>
      <c r="AH148" s="11"/>
      <c r="AI148" s="22"/>
      <c r="AJ148" s="22"/>
      <c r="AK148" s="22"/>
      <c r="AL148" s="22"/>
      <c r="AM148" s="22"/>
      <c r="AN148" s="22"/>
      <c r="AO148" s="22"/>
      <c r="AP148" s="83">
        <f t="shared" si="51"/>
        <v>0</v>
      </c>
      <c r="AQ148" s="11"/>
    </row>
    <row r="149" spans="1:43" ht="90" x14ac:dyDescent="0.25">
      <c r="A149" s="618"/>
      <c r="B149" s="616"/>
      <c r="C149" s="616"/>
      <c r="D149" s="29">
        <v>140</v>
      </c>
      <c r="E149" s="31" t="s">
        <v>174</v>
      </c>
      <c r="F149" s="21"/>
      <c r="G149" s="8"/>
      <c r="H149" s="21"/>
      <c r="I149" s="21"/>
      <c r="J149" s="75">
        <f t="shared" si="46"/>
        <v>0</v>
      </c>
      <c r="K149" s="8"/>
      <c r="L149" s="21"/>
      <c r="M149" s="8"/>
      <c r="N149" s="21"/>
      <c r="O149" s="21"/>
      <c r="P149" s="75">
        <f t="shared" si="47"/>
        <v>0</v>
      </c>
      <c r="Q149" s="8"/>
      <c r="R149" s="21"/>
      <c r="S149" s="8"/>
      <c r="T149" s="21">
        <v>536.68012250000004</v>
      </c>
      <c r="U149" s="8" t="s">
        <v>1202</v>
      </c>
      <c r="V149" s="21"/>
      <c r="W149" s="8"/>
      <c r="X149" s="78">
        <f t="shared" si="48"/>
        <v>536.68012250000004</v>
      </c>
      <c r="Y149" s="90" t="str">
        <f t="shared" si="49"/>
        <v xml:space="preserve">     1. On-going activity. Rs.431.40 Lakhs proposed towards Kayakalp award money for 867 facilities.
2. On-going activity. Proposed for Rs.105.28 Lakhs for peer and external assessment . Proposed Rs.2000 for peer assessment and Rs. 10000 for external assessment for 1796 facilities  </v>
      </c>
      <c r="Z149" s="22"/>
      <c r="AA149" s="22"/>
      <c r="AB149" s="22"/>
      <c r="AC149" s="22"/>
      <c r="AD149" s="22"/>
      <c r="AE149" s="22"/>
      <c r="AF149" s="22"/>
      <c r="AG149" s="83">
        <f t="shared" si="50"/>
        <v>0</v>
      </c>
      <c r="AH149" s="11"/>
      <c r="AI149" s="22"/>
      <c r="AJ149" s="22"/>
      <c r="AK149" s="22"/>
      <c r="AL149" s="22"/>
      <c r="AM149" s="22"/>
      <c r="AN149" s="22"/>
      <c r="AO149" s="22"/>
      <c r="AP149" s="83">
        <f t="shared" si="51"/>
        <v>0</v>
      </c>
      <c r="AQ149" s="11"/>
    </row>
    <row r="150" spans="1:43" x14ac:dyDescent="0.25">
      <c r="A150" s="618"/>
      <c r="B150" s="616"/>
      <c r="C150" s="616"/>
      <c r="D150" s="29">
        <v>141</v>
      </c>
      <c r="E150" s="31" t="s">
        <v>175</v>
      </c>
      <c r="F150" s="72"/>
      <c r="G150" s="73"/>
      <c r="H150" s="72"/>
      <c r="I150" s="72"/>
      <c r="J150" s="77"/>
      <c r="K150" s="73"/>
      <c r="L150" s="72"/>
      <c r="M150" s="73"/>
      <c r="N150" s="72"/>
      <c r="O150" s="72"/>
      <c r="P150" s="77"/>
      <c r="Q150" s="73"/>
      <c r="R150" s="72"/>
      <c r="S150" s="73"/>
      <c r="T150" s="72"/>
      <c r="U150" s="73"/>
      <c r="V150" s="72"/>
      <c r="W150" s="73"/>
      <c r="X150" s="82">
        <f t="shared" si="48"/>
        <v>0</v>
      </c>
      <c r="Y150" s="91" t="str">
        <f t="shared" si="49"/>
        <v xml:space="preserve">      </v>
      </c>
      <c r="Z150" s="71"/>
      <c r="AA150" s="71"/>
      <c r="AB150" s="71"/>
      <c r="AC150" s="71"/>
      <c r="AD150" s="71"/>
      <c r="AE150" s="71"/>
      <c r="AF150" s="71"/>
      <c r="AG150" s="86">
        <f t="shared" si="50"/>
        <v>0</v>
      </c>
      <c r="AH150" s="74"/>
      <c r="AI150" s="71"/>
      <c r="AJ150" s="71"/>
      <c r="AK150" s="71"/>
      <c r="AL150" s="71"/>
      <c r="AM150" s="71"/>
      <c r="AN150" s="71"/>
      <c r="AO150" s="71"/>
      <c r="AP150" s="86">
        <f t="shared" si="51"/>
        <v>0</v>
      </c>
      <c r="AQ150" s="74"/>
    </row>
    <row r="151" spans="1:43" ht="30" x14ac:dyDescent="0.25">
      <c r="A151" s="618"/>
      <c r="B151" s="616" t="s">
        <v>176</v>
      </c>
      <c r="C151" s="616" t="s">
        <v>177</v>
      </c>
      <c r="D151" s="29">
        <v>142</v>
      </c>
      <c r="E151" s="31" t="s">
        <v>178</v>
      </c>
      <c r="F151" s="22">
        <v>17522.66</v>
      </c>
      <c r="G151" s="9"/>
      <c r="H151" s="22"/>
      <c r="I151" s="22"/>
      <c r="J151" s="75">
        <f t="shared" ref="J151:J156" si="52">+I151+H151</f>
        <v>0</v>
      </c>
      <c r="K151" s="9"/>
      <c r="L151" s="22"/>
      <c r="M151" s="9"/>
      <c r="N151" s="22"/>
      <c r="O151" s="22"/>
      <c r="P151" s="75">
        <f t="shared" ref="P151:P156" si="53">+O151+N151</f>
        <v>0</v>
      </c>
      <c r="Q151" s="9"/>
      <c r="R151" s="22"/>
      <c r="S151" s="9"/>
      <c r="T151" s="22"/>
      <c r="U151" s="9"/>
      <c r="V151" s="22"/>
      <c r="W151" s="9"/>
      <c r="X151" s="78">
        <f t="shared" si="48"/>
        <v>17522.66</v>
      </c>
      <c r="Y151" s="90" t="str">
        <f t="shared" si="49"/>
        <v xml:space="preserve">      </v>
      </c>
      <c r="Z151" s="22"/>
      <c r="AA151" s="22"/>
      <c r="AB151" s="22"/>
      <c r="AC151" s="22"/>
      <c r="AD151" s="22"/>
      <c r="AE151" s="22"/>
      <c r="AF151" s="22"/>
      <c r="AG151" s="83">
        <f t="shared" si="50"/>
        <v>0</v>
      </c>
      <c r="AH151" s="11"/>
      <c r="AI151" s="22"/>
      <c r="AJ151" s="22"/>
      <c r="AK151" s="22"/>
      <c r="AL151" s="22"/>
      <c r="AM151" s="22"/>
      <c r="AN151" s="22"/>
      <c r="AO151" s="22"/>
      <c r="AP151" s="83">
        <f t="shared" si="51"/>
        <v>0</v>
      </c>
      <c r="AQ151" s="11"/>
    </row>
    <row r="152" spans="1:43" ht="90" x14ac:dyDescent="0.25">
      <c r="A152" s="618"/>
      <c r="B152" s="616"/>
      <c r="C152" s="616"/>
      <c r="D152" s="29">
        <v>143</v>
      </c>
      <c r="E152" s="31" t="s">
        <v>352</v>
      </c>
      <c r="F152" s="22">
        <v>147.66</v>
      </c>
      <c r="G152" s="96" t="s">
        <v>900</v>
      </c>
      <c r="H152" s="22"/>
      <c r="I152" s="22"/>
      <c r="J152" s="75">
        <f t="shared" si="52"/>
        <v>0</v>
      </c>
      <c r="K152" s="9"/>
      <c r="L152" s="22"/>
      <c r="M152" s="9"/>
      <c r="N152" s="22"/>
      <c r="O152" s="22"/>
      <c r="P152" s="75">
        <f t="shared" si="53"/>
        <v>0</v>
      </c>
      <c r="Q152" s="9"/>
      <c r="R152" s="22"/>
      <c r="S152" s="9"/>
      <c r="T152" s="21"/>
      <c r="U152" s="8"/>
      <c r="V152" s="21"/>
      <c r="W152" s="8"/>
      <c r="X152" s="78">
        <f t="shared" si="48"/>
        <v>147.66</v>
      </c>
      <c r="Y152" s="90" t="str">
        <f t="shared" si="49"/>
        <v xml:space="preserve">New activity.  Performance-based incentive of Rs.250 per indicator per month (max Rs.1000/UHN), disbursed quarterly based on verified HMIS/RCH data, requiring Rs.29,532,000 for one year.  Total cost is Rs. 147.66 lakhs.  Details enclosed in HSS U 143 Incentive      </v>
      </c>
      <c r="Z152" s="22"/>
      <c r="AA152" s="22"/>
      <c r="AB152" s="22"/>
      <c r="AC152" s="22"/>
      <c r="AD152" s="22"/>
      <c r="AE152" s="22"/>
      <c r="AF152" s="22"/>
      <c r="AG152" s="83">
        <f t="shared" si="50"/>
        <v>0</v>
      </c>
      <c r="AH152" s="11"/>
      <c r="AI152" s="22"/>
      <c r="AJ152" s="22"/>
      <c r="AK152" s="22"/>
      <c r="AL152" s="22"/>
      <c r="AM152" s="22"/>
      <c r="AN152" s="22"/>
      <c r="AO152" s="22"/>
      <c r="AP152" s="83">
        <f t="shared" si="51"/>
        <v>0</v>
      </c>
      <c r="AQ152" s="11"/>
    </row>
    <row r="153" spans="1:43" ht="45" x14ac:dyDescent="0.25">
      <c r="A153" s="618"/>
      <c r="B153" s="616"/>
      <c r="C153" s="616"/>
      <c r="D153" s="29">
        <v>144</v>
      </c>
      <c r="E153" s="31" t="s">
        <v>179</v>
      </c>
      <c r="F153" s="22"/>
      <c r="G153" s="9"/>
      <c r="H153" s="22"/>
      <c r="I153" s="22"/>
      <c r="J153" s="75">
        <f t="shared" si="52"/>
        <v>0</v>
      </c>
      <c r="K153" s="9"/>
      <c r="L153" s="22"/>
      <c r="M153" s="9"/>
      <c r="N153" s="22"/>
      <c r="O153" s="22"/>
      <c r="P153" s="75">
        <f t="shared" si="53"/>
        <v>0</v>
      </c>
      <c r="Q153" s="9"/>
      <c r="R153" s="22"/>
      <c r="S153" s="9"/>
      <c r="T153" s="21">
        <v>270.71999999999997</v>
      </c>
      <c r="U153" s="8" t="s">
        <v>1238</v>
      </c>
      <c r="V153" s="21"/>
      <c r="W153" s="8"/>
      <c r="X153" s="78">
        <f t="shared" si="48"/>
        <v>270.71999999999997</v>
      </c>
      <c r="Y153" s="90" t="str">
        <f t="shared" si="49"/>
        <v xml:space="preserve">     Ongoing activity: 
Proposed Rs.270.72 lakhs towards ASHA (WHV) incetnive for Team based  @ Rs.1000/Month per WHV for 2256 WHVs .(Urban) </v>
      </c>
      <c r="Z153" s="22"/>
      <c r="AA153" s="22"/>
      <c r="AB153" s="22"/>
      <c r="AC153" s="22"/>
      <c r="AD153" s="22"/>
      <c r="AE153" s="22"/>
      <c r="AF153" s="22"/>
      <c r="AG153" s="83">
        <f t="shared" si="50"/>
        <v>0</v>
      </c>
      <c r="AH153" s="11"/>
      <c r="AI153" s="22"/>
      <c r="AJ153" s="22"/>
      <c r="AK153" s="22"/>
      <c r="AL153" s="22"/>
      <c r="AM153" s="22"/>
      <c r="AN153" s="22"/>
      <c r="AO153" s="22"/>
      <c r="AP153" s="83">
        <f t="shared" si="51"/>
        <v>0</v>
      </c>
      <c r="AQ153" s="11"/>
    </row>
    <row r="154" spans="1:43" ht="30" x14ac:dyDescent="0.25">
      <c r="A154" s="618"/>
      <c r="B154" s="616"/>
      <c r="C154" s="616"/>
      <c r="D154" s="29">
        <v>145</v>
      </c>
      <c r="E154" s="31" t="s">
        <v>180</v>
      </c>
      <c r="F154" s="22"/>
      <c r="G154" s="9"/>
      <c r="H154" s="22"/>
      <c r="I154" s="22"/>
      <c r="J154" s="75">
        <f t="shared" si="52"/>
        <v>0</v>
      </c>
      <c r="K154" s="9"/>
      <c r="L154" s="22"/>
      <c r="M154" s="9"/>
      <c r="N154" s="22"/>
      <c r="O154" s="22"/>
      <c r="P154" s="75">
        <f t="shared" si="53"/>
        <v>0</v>
      </c>
      <c r="Q154" s="9"/>
      <c r="R154" s="22"/>
      <c r="S154" s="9"/>
      <c r="T154" s="21"/>
      <c r="U154" s="8"/>
      <c r="V154" s="21"/>
      <c r="W154" s="8"/>
      <c r="X154" s="78">
        <f t="shared" si="48"/>
        <v>0</v>
      </c>
      <c r="Y154" s="90" t="str">
        <f t="shared" si="49"/>
        <v xml:space="preserve">      </v>
      </c>
      <c r="Z154" s="22"/>
      <c r="AA154" s="22"/>
      <c r="AB154" s="22"/>
      <c r="AC154" s="22"/>
      <c r="AD154" s="22"/>
      <c r="AE154" s="22"/>
      <c r="AF154" s="22"/>
      <c r="AG154" s="83">
        <f t="shared" si="50"/>
        <v>0</v>
      </c>
      <c r="AH154" s="11"/>
      <c r="AI154" s="22"/>
      <c r="AJ154" s="22"/>
      <c r="AK154" s="22"/>
      <c r="AL154" s="22"/>
      <c r="AM154" s="22"/>
      <c r="AN154" s="22"/>
      <c r="AO154" s="22"/>
      <c r="AP154" s="83">
        <f t="shared" si="51"/>
        <v>0</v>
      </c>
      <c r="AQ154" s="11"/>
    </row>
    <row r="155" spans="1:43" ht="30" x14ac:dyDescent="0.25">
      <c r="A155" s="618"/>
      <c r="B155" s="29" t="s">
        <v>181</v>
      </c>
      <c r="C155" s="29" t="s">
        <v>182</v>
      </c>
      <c r="D155" s="29">
        <v>146</v>
      </c>
      <c r="E155" s="36" t="s">
        <v>323</v>
      </c>
      <c r="F155" s="21"/>
      <c r="G155" s="8"/>
      <c r="H155" s="21"/>
      <c r="I155" s="21"/>
      <c r="J155" s="75">
        <f t="shared" si="52"/>
        <v>0</v>
      </c>
      <c r="K155" s="8"/>
      <c r="L155" s="21"/>
      <c r="M155" s="8"/>
      <c r="N155" s="21"/>
      <c r="O155" s="21"/>
      <c r="P155" s="75">
        <f t="shared" si="53"/>
        <v>0</v>
      </c>
      <c r="Q155" s="8"/>
      <c r="R155" s="21"/>
      <c r="S155" s="8"/>
      <c r="T155" s="21"/>
      <c r="U155" s="8"/>
      <c r="V155" s="21"/>
      <c r="W155" s="8"/>
      <c r="X155" s="78">
        <f>'Annexure - PM Activities'!M8</f>
        <v>62.204999999999998</v>
      </c>
      <c r="Y155" s="93" t="s">
        <v>381</v>
      </c>
      <c r="Z155" s="22"/>
      <c r="AA155" s="22"/>
      <c r="AB155" s="22"/>
      <c r="AC155" s="22"/>
      <c r="AD155" s="22"/>
      <c r="AE155" s="22"/>
      <c r="AF155" s="22"/>
      <c r="AG155" s="83">
        <f t="shared" si="50"/>
        <v>0</v>
      </c>
      <c r="AH155" s="11"/>
      <c r="AI155" s="22"/>
      <c r="AJ155" s="22"/>
      <c r="AK155" s="22"/>
      <c r="AL155" s="22"/>
      <c r="AM155" s="22"/>
      <c r="AN155" s="22"/>
      <c r="AO155" s="22"/>
      <c r="AP155" s="83">
        <f t="shared" si="51"/>
        <v>0</v>
      </c>
      <c r="AQ155" s="11"/>
    </row>
    <row r="156" spans="1:43" ht="30" x14ac:dyDescent="0.25">
      <c r="A156" s="618"/>
      <c r="B156" s="29" t="s">
        <v>183</v>
      </c>
      <c r="C156" s="29" t="s">
        <v>184</v>
      </c>
      <c r="D156" s="29">
        <v>147</v>
      </c>
      <c r="E156" s="37" t="s">
        <v>88</v>
      </c>
      <c r="F156" s="21"/>
      <c r="G156" s="8"/>
      <c r="H156" s="21"/>
      <c r="I156" s="21"/>
      <c r="J156" s="75">
        <f t="shared" si="52"/>
        <v>0</v>
      </c>
      <c r="K156" s="8"/>
      <c r="L156" s="21"/>
      <c r="M156" s="8"/>
      <c r="N156" s="21"/>
      <c r="O156" s="21"/>
      <c r="P156" s="75">
        <f t="shared" si="53"/>
        <v>0</v>
      </c>
      <c r="Q156" s="8"/>
      <c r="R156" s="21"/>
      <c r="S156" s="8"/>
      <c r="T156" s="21"/>
      <c r="U156" s="8"/>
      <c r="V156" s="21"/>
      <c r="W156" s="8"/>
      <c r="X156" s="78">
        <f>F156+J156+L156+P156+R156+T156+V156</f>
        <v>0</v>
      </c>
      <c r="Y156" s="90" t="str">
        <f t="shared" si="49"/>
        <v xml:space="preserve">      </v>
      </c>
      <c r="Z156" s="22"/>
      <c r="AA156" s="22"/>
      <c r="AB156" s="22"/>
      <c r="AC156" s="22"/>
      <c r="AD156" s="22"/>
      <c r="AE156" s="22"/>
      <c r="AF156" s="22"/>
      <c r="AG156" s="83">
        <f t="shared" si="50"/>
        <v>0</v>
      </c>
      <c r="AH156" s="11"/>
      <c r="AI156" s="22"/>
      <c r="AJ156" s="22"/>
      <c r="AK156" s="22"/>
      <c r="AL156" s="22"/>
      <c r="AM156" s="22"/>
      <c r="AN156" s="22"/>
      <c r="AO156" s="22"/>
      <c r="AP156" s="83">
        <f t="shared" si="51"/>
        <v>0</v>
      </c>
      <c r="AQ156" s="11"/>
    </row>
    <row r="157" spans="1:43" ht="45" x14ac:dyDescent="0.25">
      <c r="A157" s="618"/>
      <c r="B157" s="29" t="s">
        <v>185</v>
      </c>
      <c r="C157" s="29" t="s">
        <v>186</v>
      </c>
      <c r="D157" s="29">
        <v>148</v>
      </c>
      <c r="E157" s="37" t="s">
        <v>187</v>
      </c>
      <c r="F157" s="48"/>
      <c r="G157" s="49"/>
      <c r="H157" s="48"/>
      <c r="I157" s="48"/>
      <c r="J157" s="76"/>
      <c r="K157" s="49"/>
      <c r="L157" s="48"/>
      <c r="M157" s="49"/>
      <c r="N157" s="48"/>
      <c r="O157" s="48"/>
      <c r="P157" s="76"/>
      <c r="Q157" s="49"/>
      <c r="R157" s="48"/>
      <c r="S157" s="49"/>
      <c r="T157" s="48"/>
      <c r="U157" s="49"/>
      <c r="V157" s="48"/>
      <c r="W157" s="49"/>
      <c r="X157" s="49"/>
      <c r="Y157" s="91" t="str">
        <f t="shared" si="49"/>
        <v xml:space="preserve">      </v>
      </c>
      <c r="Z157" s="50"/>
      <c r="AA157" s="50"/>
      <c r="AB157" s="50"/>
      <c r="AC157" s="50"/>
      <c r="AD157" s="50"/>
      <c r="AE157" s="50"/>
      <c r="AF157" s="50"/>
      <c r="AG157" s="85"/>
      <c r="AH157" s="51"/>
      <c r="AI157" s="50"/>
      <c r="AJ157" s="50"/>
      <c r="AK157" s="50"/>
      <c r="AL157" s="50"/>
      <c r="AM157" s="50"/>
      <c r="AN157" s="50"/>
      <c r="AO157" s="50"/>
      <c r="AP157" s="85"/>
      <c r="AQ157" s="51"/>
    </row>
    <row r="158" spans="1:43" ht="120" x14ac:dyDescent="0.25">
      <c r="A158" s="618"/>
      <c r="B158" s="29" t="s">
        <v>188</v>
      </c>
      <c r="C158" s="29" t="s">
        <v>189</v>
      </c>
      <c r="D158" s="29">
        <v>149</v>
      </c>
      <c r="E158" s="37" t="s">
        <v>190</v>
      </c>
      <c r="F158" s="23"/>
      <c r="G158" s="17"/>
      <c r="H158" s="23"/>
      <c r="I158" s="23"/>
      <c r="J158" s="75">
        <f>+I158+H158</f>
        <v>0</v>
      </c>
      <c r="K158" s="17"/>
      <c r="L158" s="23"/>
      <c r="M158" s="17"/>
      <c r="N158" s="23"/>
      <c r="O158" s="23"/>
      <c r="P158" s="75">
        <f>+O158+N158</f>
        <v>0</v>
      </c>
      <c r="Q158" s="17"/>
      <c r="R158" s="23"/>
      <c r="S158" s="17"/>
      <c r="T158" s="23">
        <v>910.3</v>
      </c>
      <c r="U158" s="17" t="s">
        <v>1203</v>
      </c>
      <c r="V158" s="23"/>
      <c r="W158" s="17"/>
      <c r="X158" s="78">
        <f t="shared" ref="X158" si="54">F158+J158+L158+P158+R158+T158+V158</f>
        <v>910.3</v>
      </c>
      <c r="Y158" s="90" t="str">
        <f t="shared" si="49"/>
        <v xml:space="preserve">     1.Ongoing activity: Proposed Rs.424.80 Lakhs towards JAS untied funds for 708 UHWCs @Rs.60,000/Facility/Year
2. Ongoing activity: Proposed Rs.466.00 Lakhs towards JAS untied funds for 466 UPHCs @Rs.1,00,000/Facility/Year
3. Ongoing activity: Proposed Rs.19.5 Lakhs towards RKS untied funds for 39 UCHCs @Rs.50,000/Facility/Year </v>
      </c>
      <c r="Z158" s="22"/>
      <c r="AA158" s="22"/>
      <c r="AB158" s="22"/>
      <c r="AC158" s="22"/>
      <c r="AD158" s="22"/>
      <c r="AE158" s="22"/>
      <c r="AF158" s="22"/>
      <c r="AG158" s="83">
        <f t="shared" si="50"/>
        <v>0</v>
      </c>
      <c r="AH158" s="11"/>
      <c r="AI158" s="22"/>
      <c r="AJ158" s="22"/>
      <c r="AK158" s="22"/>
      <c r="AL158" s="22"/>
      <c r="AM158" s="22"/>
      <c r="AN158" s="22"/>
      <c r="AO158" s="22"/>
      <c r="AP158" s="83">
        <f t="shared" si="51"/>
        <v>0</v>
      </c>
      <c r="AQ158" s="11"/>
    </row>
    <row r="159" spans="1:43" s="4" customFormat="1" x14ac:dyDescent="0.25">
      <c r="A159" s="618"/>
      <c r="B159" s="620" t="s">
        <v>308</v>
      </c>
      <c r="C159" s="620"/>
      <c r="D159" s="620"/>
      <c r="E159" s="35"/>
      <c r="F159" s="81">
        <f t="shared" ref="F159:W159" si="55">SUM(F136:F158)</f>
        <v>17670.32</v>
      </c>
      <c r="G159" s="81">
        <f t="shared" si="55"/>
        <v>0</v>
      </c>
      <c r="H159" s="81">
        <f t="shared" si="55"/>
        <v>0</v>
      </c>
      <c r="I159" s="81">
        <f t="shared" si="55"/>
        <v>0</v>
      </c>
      <c r="J159" s="81">
        <f t="shared" si="55"/>
        <v>0</v>
      </c>
      <c r="K159" s="81">
        <f t="shared" si="55"/>
        <v>0</v>
      </c>
      <c r="L159" s="81">
        <f t="shared" si="55"/>
        <v>12.5</v>
      </c>
      <c r="M159" s="81">
        <f t="shared" si="55"/>
        <v>0</v>
      </c>
      <c r="N159" s="81">
        <f t="shared" si="55"/>
        <v>0</v>
      </c>
      <c r="O159" s="81">
        <f t="shared" si="55"/>
        <v>0</v>
      </c>
      <c r="P159" s="81">
        <f t="shared" ref="P159" si="56">SUM(P136:P158)</f>
        <v>0</v>
      </c>
      <c r="Q159" s="81">
        <f t="shared" si="55"/>
        <v>0</v>
      </c>
      <c r="R159" s="81">
        <f t="shared" si="55"/>
        <v>0</v>
      </c>
      <c r="S159" s="81">
        <f t="shared" si="55"/>
        <v>0</v>
      </c>
      <c r="T159" s="81">
        <f t="shared" si="55"/>
        <v>4906.7949024999998</v>
      </c>
      <c r="U159" s="81">
        <f t="shared" si="55"/>
        <v>0</v>
      </c>
      <c r="V159" s="81">
        <f t="shared" si="55"/>
        <v>0</v>
      </c>
      <c r="W159" s="81">
        <f t="shared" si="55"/>
        <v>0</v>
      </c>
      <c r="X159" s="81">
        <f>SUM(X136:X158)</f>
        <v>22651.819902500003</v>
      </c>
      <c r="Y159" s="81">
        <f t="shared" ref="Y159" si="57">SUM(Y136:Y158)</f>
        <v>0</v>
      </c>
      <c r="Z159" s="28">
        <f t="shared" ref="Z159:AO159" si="58">SUM(Z136:Z158)</f>
        <v>0</v>
      </c>
      <c r="AA159" s="28">
        <f t="shared" si="58"/>
        <v>0</v>
      </c>
      <c r="AB159" s="28">
        <f t="shared" si="58"/>
        <v>0</v>
      </c>
      <c r="AC159" s="28">
        <f t="shared" si="58"/>
        <v>0</v>
      </c>
      <c r="AD159" s="28">
        <f t="shared" si="58"/>
        <v>0</v>
      </c>
      <c r="AE159" s="28">
        <f t="shared" si="58"/>
        <v>0</v>
      </c>
      <c r="AF159" s="28">
        <f t="shared" si="58"/>
        <v>0</v>
      </c>
      <c r="AG159" s="81">
        <f>SUM(AG136:AG158)</f>
        <v>0</v>
      </c>
      <c r="AH159" s="27"/>
      <c r="AI159" s="28">
        <f t="shared" si="58"/>
        <v>0</v>
      </c>
      <c r="AJ159" s="28">
        <f t="shared" si="58"/>
        <v>0</v>
      </c>
      <c r="AK159" s="28">
        <f t="shared" si="58"/>
        <v>0</v>
      </c>
      <c r="AL159" s="28">
        <f t="shared" si="58"/>
        <v>0</v>
      </c>
      <c r="AM159" s="28">
        <f t="shared" si="58"/>
        <v>0</v>
      </c>
      <c r="AN159" s="28">
        <f t="shared" si="58"/>
        <v>0</v>
      </c>
      <c r="AO159" s="28">
        <f t="shared" si="58"/>
        <v>0</v>
      </c>
      <c r="AP159" s="81">
        <f>SUM(AP136:AP158)</f>
        <v>0</v>
      </c>
      <c r="AQ159" s="27"/>
    </row>
    <row r="160" spans="1:43" ht="195" x14ac:dyDescent="0.25">
      <c r="A160" s="623" t="s">
        <v>191</v>
      </c>
      <c r="B160" s="616" t="s">
        <v>192</v>
      </c>
      <c r="C160" s="616" t="s">
        <v>159</v>
      </c>
      <c r="D160" s="30">
        <v>150</v>
      </c>
      <c r="E160" s="31" t="s">
        <v>378</v>
      </c>
      <c r="F160" s="21"/>
      <c r="G160" s="8"/>
      <c r="H160" s="21"/>
      <c r="I160" s="21">
        <v>833.2</v>
      </c>
      <c r="J160" s="75">
        <f t="shared" ref="J160:J186" si="59">+I160+H160</f>
        <v>833.2</v>
      </c>
      <c r="K160" s="94" t="s">
        <v>901</v>
      </c>
      <c r="L160" s="21"/>
      <c r="M160" s="8"/>
      <c r="N160" s="21"/>
      <c r="O160" s="21"/>
      <c r="P160" s="75">
        <f t="shared" ref="P160:P186" si="60">+O160+N160</f>
        <v>0</v>
      </c>
      <c r="Q160" s="8"/>
      <c r="R160" s="21"/>
      <c r="S160" s="8"/>
      <c r="T160" s="21">
        <v>1148.1840032520001</v>
      </c>
      <c r="U160" s="8" t="s">
        <v>902</v>
      </c>
      <c r="V160" s="21">
        <v>18.700000000000003</v>
      </c>
      <c r="W160" s="8" t="s">
        <v>903</v>
      </c>
      <c r="X160" s="78">
        <f t="shared" ref="X160:X203" si="61">F160+J160+L160+P160+R160+T160+V160</f>
        <v>2000.0840032520002</v>
      </c>
      <c r="Y160" s="90" t="str">
        <f t="shared" si="49"/>
        <v xml:space="preserve"> New Activity. Proposal revised as per NPCC Discussion.
Upgradation of 2083 Health Sub Centres (HSCs) to Ayushman Arogya Mandir (AAM) facilities @ Rs.0.40 Lakhs per unit, totalling to Rs.833.20 Lakhs. Details are enclosed in Annexure 150 HWC.    Ongoing activity.
As per NPCC Discussion the funds proposed for Ayushman Arogya Shivir for PHCs, UPHCs and SHCs has been shifted from HSS.163. 
Proposed for Ayushman Arogya Shivir 
- Rs.3,000 per PHC/UPHC per month for 1,893 PHCs/UPHCs for 12 months – Rs.681.48 Lakhs
- Rs.700 per SHC per month for 5,556 SHCs for 12 months – Rs.466.70 Lakhs
Total Proposed Cost: Rs.1148.18 Lakhs Proposed 18.7 lakhs towards Certificate Course in Community Health Care - Bridge course for 1020 MLHPs in 17 batches @ 1,10,000 per batch. Shifted from 201 - Training Annex as per NPCC Discussion </v>
      </c>
      <c r="Z160" s="22"/>
      <c r="AA160" s="22"/>
      <c r="AB160" s="22"/>
      <c r="AC160" s="22"/>
      <c r="AD160" s="22"/>
      <c r="AE160" s="22"/>
      <c r="AF160" s="22"/>
      <c r="AG160" s="83">
        <f t="shared" si="50"/>
        <v>0</v>
      </c>
      <c r="AH160" s="11"/>
      <c r="AI160" s="22"/>
      <c r="AJ160" s="22"/>
      <c r="AK160" s="22"/>
      <c r="AL160" s="22"/>
      <c r="AM160" s="22"/>
      <c r="AN160" s="22"/>
      <c r="AO160" s="22"/>
      <c r="AP160" s="83">
        <f t="shared" si="51"/>
        <v>0</v>
      </c>
      <c r="AQ160" s="11"/>
    </row>
    <row r="161" spans="1:43" ht="30" x14ac:dyDescent="0.25">
      <c r="A161" s="624"/>
      <c r="B161" s="616"/>
      <c r="C161" s="616"/>
      <c r="D161" s="30">
        <v>151</v>
      </c>
      <c r="E161" s="31" t="s">
        <v>371</v>
      </c>
      <c r="F161" s="21"/>
      <c r="G161" s="8"/>
      <c r="H161" s="21"/>
      <c r="I161" s="21"/>
      <c r="J161" s="75">
        <f t="shared" si="59"/>
        <v>0</v>
      </c>
      <c r="K161" s="8"/>
      <c r="L161" s="21"/>
      <c r="M161" s="8"/>
      <c r="N161" s="21"/>
      <c r="O161" s="21"/>
      <c r="P161" s="75">
        <f t="shared" si="60"/>
        <v>0</v>
      </c>
      <c r="Q161" s="8"/>
      <c r="R161" s="21"/>
      <c r="S161" s="8"/>
      <c r="T161" s="21"/>
      <c r="U161" s="8"/>
      <c r="V161" s="21"/>
      <c r="W161" s="8"/>
      <c r="X161" s="78">
        <f t="shared" si="61"/>
        <v>0</v>
      </c>
      <c r="Y161" s="90" t="str">
        <f t="shared" si="49"/>
        <v xml:space="preserve">      </v>
      </c>
      <c r="Z161" s="22"/>
      <c r="AA161" s="22"/>
      <c r="AB161" s="22"/>
      <c r="AC161" s="22"/>
      <c r="AD161" s="22"/>
      <c r="AE161" s="22"/>
      <c r="AF161" s="22"/>
      <c r="AG161" s="83">
        <f t="shared" si="50"/>
        <v>0</v>
      </c>
      <c r="AH161" s="11"/>
      <c r="AI161" s="22"/>
      <c r="AJ161" s="22"/>
      <c r="AK161" s="22"/>
      <c r="AL161" s="22"/>
      <c r="AM161" s="22"/>
      <c r="AN161" s="22"/>
      <c r="AO161" s="22"/>
      <c r="AP161" s="83">
        <f t="shared" si="51"/>
        <v>0</v>
      </c>
      <c r="AQ161" s="11"/>
    </row>
    <row r="162" spans="1:43" ht="30" x14ac:dyDescent="0.25">
      <c r="A162" s="624"/>
      <c r="B162" s="616"/>
      <c r="C162" s="616"/>
      <c r="D162" s="30">
        <v>152</v>
      </c>
      <c r="E162" s="31" t="s">
        <v>372</v>
      </c>
      <c r="F162" s="21"/>
      <c r="G162" s="8"/>
      <c r="H162" s="21"/>
      <c r="I162" s="21"/>
      <c r="J162" s="75">
        <f t="shared" si="59"/>
        <v>0</v>
      </c>
      <c r="K162" s="8"/>
      <c r="L162" s="21"/>
      <c r="M162" s="8"/>
      <c r="N162" s="21"/>
      <c r="O162" s="21"/>
      <c r="P162" s="75">
        <f t="shared" si="60"/>
        <v>0</v>
      </c>
      <c r="Q162" s="8"/>
      <c r="R162" s="21"/>
      <c r="S162" s="8"/>
      <c r="T162" s="21"/>
      <c r="U162" s="8"/>
      <c r="V162" s="21"/>
      <c r="W162" s="8"/>
      <c r="X162" s="78">
        <f t="shared" si="61"/>
        <v>0</v>
      </c>
      <c r="Y162" s="90" t="str">
        <f t="shared" si="49"/>
        <v xml:space="preserve">      </v>
      </c>
      <c r="Z162" s="22"/>
      <c r="AA162" s="22"/>
      <c r="AB162" s="22"/>
      <c r="AC162" s="22"/>
      <c r="AD162" s="22"/>
      <c r="AE162" s="22"/>
      <c r="AF162" s="22"/>
      <c r="AG162" s="83">
        <f t="shared" si="50"/>
        <v>0</v>
      </c>
      <c r="AH162" s="11"/>
      <c r="AI162" s="22"/>
      <c r="AJ162" s="22"/>
      <c r="AK162" s="22"/>
      <c r="AL162" s="22"/>
      <c r="AM162" s="22"/>
      <c r="AN162" s="22"/>
      <c r="AO162" s="22"/>
      <c r="AP162" s="83">
        <f t="shared" si="51"/>
        <v>0</v>
      </c>
      <c r="AQ162" s="11"/>
    </row>
    <row r="163" spans="1:43" ht="45" x14ac:dyDescent="0.25">
      <c r="A163" s="624"/>
      <c r="B163" s="616"/>
      <c r="C163" s="616"/>
      <c r="D163" s="30">
        <v>153</v>
      </c>
      <c r="E163" s="31" t="s">
        <v>193</v>
      </c>
      <c r="F163" s="23"/>
      <c r="G163" s="17"/>
      <c r="H163" s="23"/>
      <c r="I163" s="23"/>
      <c r="J163" s="75">
        <f t="shared" si="59"/>
        <v>0</v>
      </c>
      <c r="K163" s="17"/>
      <c r="L163" s="23"/>
      <c r="M163" s="17"/>
      <c r="N163" s="23"/>
      <c r="O163" s="23"/>
      <c r="P163" s="75">
        <f t="shared" si="60"/>
        <v>0</v>
      </c>
      <c r="Q163" s="17"/>
      <c r="R163" s="23"/>
      <c r="S163" s="17"/>
      <c r="T163" s="23">
        <v>23.759999999999998</v>
      </c>
      <c r="U163" s="17" t="s">
        <v>1218</v>
      </c>
      <c r="V163" s="23"/>
      <c r="W163" s="17"/>
      <c r="X163" s="78">
        <f t="shared" si="61"/>
        <v>23.759999999999998</v>
      </c>
      <c r="Y163" s="90" t="str">
        <f t="shared" si="49"/>
        <v xml:space="preserve">     Ongoing activity. An amount of Rs.23.76 Lakhs is proposed for 55 State Mentors @ Rs.100 per CHO Mentored per month for 12 months.  (One state mentor is mentors 36 CHOs)  </v>
      </c>
      <c r="Z163" s="22"/>
      <c r="AA163" s="22"/>
      <c r="AB163" s="22"/>
      <c r="AC163" s="22"/>
      <c r="AD163" s="22"/>
      <c r="AE163" s="22"/>
      <c r="AF163" s="22"/>
      <c r="AG163" s="83">
        <f t="shared" si="50"/>
        <v>0</v>
      </c>
      <c r="AH163" s="11"/>
      <c r="AI163" s="22"/>
      <c r="AJ163" s="22"/>
      <c r="AK163" s="22"/>
      <c r="AL163" s="22"/>
      <c r="AM163" s="22"/>
      <c r="AN163" s="22"/>
      <c r="AO163" s="22"/>
      <c r="AP163" s="83">
        <f t="shared" si="51"/>
        <v>0</v>
      </c>
      <c r="AQ163" s="11"/>
    </row>
    <row r="164" spans="1:43" ht="180" x14ac:dyDescent="0.25">
      <c r="A164" s="624"/>
      <c r="B164" s="616" t="s">
        <v>194</v>
      </c>
      <c r="C164" s="616" t="s">
        <v>195</v>
      </c>
      <c r="D164" s="30">
        <v>154</v>
      </c>
      <c r="E164" s="31" t="s">
        <v>196</v>
      </c>
      <c r="F164" s="21"/>
      <c r="G164" s="8"/>
      <c r="H164" s="21"/>
      <c r="I164" s="21"/>
      <c r="J164" s="75">
        <f t="shared" si="59"/>
        <v>0</v>
      </c>
      <c r="K164" s="8"/>
      <c r="L164" s="21"/>
      <c r="M164" s="8"/>
      <c r="N164" s="21"/>
      <c r="O164" s="21">
        <v>5925.1604800000005</v>
      </c>
      <c r="P164" s="75">
        <f t="shared" si="60"/>
        <v>5925.1604800000005</v>
      </c>
      <c r="Q164" s="8" t="s">
        <v>1219</v>
      </c>
      <c r="R164" s="21"/>
      <c r="S164" s="8"/>
      <c r="T164" s="21">
        <v>302.68</v>
      </c>
      <c r="U164" s="94" t="s">
        <v>1220</v>
      </c>
      <c r="V164" s="21"/>
      <c r="W164" s="8"/>
      <c r="X164" s="78">
        <f t="shared" si="61"/>
        <v>6227.8404800000008</v>
      </c>
      <c r="Y164" s="90" t="str">
        <f t="shared" si="49"/>
        <v xml:space="preserve">   1. Ongoing Activity: Funds amounting to Rs.151.70 Lakhs are proposed for procurement of drugs for 1,240 patients suffering from Haemoglobinopathies.
2. Ongoing Activity: Funds amounting to Rs.4,000 Lakhs are proposed for procurement of Haemophilia drugs for 2,250 patients.
3. Ongoing Activity: Rs.1773.5 Lakhs proposed @ 
Rs.1,153 Lakhs for 250 patients and Rs.620.50 Lakhs for 150 children towards procurement of Haemophilia prophylactic drugs.  
4. New activity: An amount of Rs.302.68 Lakhs is proposed towards procurement of consumables and reagents for haemoglobinopathy screening in 14 districts @  Rs.21.62 Lakhs per district. Details are enclosed in HSSR 154 – Haemoglobinopathy Screening. </v>
      </c>
      <c r="Z164" s="22"/>
      <c r="AA164" s="22"/>
      <c r="AB164" s="22"/>
      <c r="AC164" s="22"/>
      <c r="AD164" s="22"/>
      <c r="AE164" s="22"/>
      <c r="AF164" s="22"/>
      <c r="AG164" s="83">
        <f t="shared" si="50"/>
        <v>0</v>
      </c>
      <c r="AH164" s="11"/>
      <c r="AI164" s="22"/>
      <c r="AJ164" s="22"/>
      <c r="AK164" s="22"/>
      <c r="AL164" s="22"/>
      <c r="AM164" s="22"/>
      <c r="AN164" s="22"/>
      <c r="AO164" s="22"/>
      <c r="AP164" s="83">
        <f t="shared" si="51"/>
        <v>0</v>
      </c>
      <c r="AQ164" s="11"/>
    </row>
    <row r="165" spans="1:43" ht="45" x14ac:dyDescent="0.25">
      <c r="A165" s="624"/>
      <c r="B165" s="616"/>
      <c r="C165" s="616"/>
      <c r="D165" s="30">
        <v>155</v>
      </c>
      <c r="E165" s="31" t="s">
        <v>197</v>
      </c>
      <c r="F165" s="21"/>
      <c r="G165" s="8"/>
      <c r="H165" s="21"/>
      <c r="I165" s="21"/>
      <c r="J165" s="75">
        <f t="shared" si="59"/>
        <v>0</v>
      </c>
      <c r="K165" s="8"/>
      <c r="L165" s="21"/>
      <c r="M165" s="8"/>
      <c r="N165" s="21"/>
      <c r="O165" s="21"/>
      <c r="P165" s="75">
        <f t="shared" si="60"/>
        <v>0</v>
      </c>
      <c r="Q165" s="8"/>
      <c r="R165" s="21"/>
      <c r="S165" s="8"/>
      <c r="T165" s="21">
        <v>9.24</v>
      </c>
      <c r="U165" s="8" t="s">
        <v>1221</v>
      </c>
      <c r="V165" s="21"/>
      <c r="W165" s="8"/>
      <c r="X165" s="78">
        <f t="shared" si="61"/>
        <v>9.24</v>
      </c>
      <c r="Y165" s="90" t="str">
        <f t="shared" si="49"/>
        <v xml:space="preserve">     Ongoing activity. Operational cost of Rs.1,200 per camp is proposed for conducting 770 blood donation camps amounting to Rs.9.24 Lakhs. </v>
      </c>
      <c r="Z165" s="22"/>
      <c r="AA165" s="22"/>
      <c r="AB165" s="22"/>
      <c r="AC165" s="22"/>
      <c r="AD165" s="22"/>
      <c r="AE165" s="22"/>
      <c r="AF165" s="22"/>
      <c r="AG165" s="83">
        <f t="shared" si="50"/>
        <v>0</v>
      </c>
      <c r="AH165" s="11"/>
      <c r="AI165" s="22"/>
      <c r="AJ165" s="22"/>
      <c r="AK165" s="22"/>
      <c r="AL165" s="22"/>
      <c r="AM165" s="22"/>
      <c r="AN165" s="22"/>
      <c r="AO165" s="22"/>
      <c r="AP165" s="83">
        <f t="shared" si="51"/>
        <v>0</v>
      </c>
      <c r="AQ165" s="11"/>
    </row>
    <row r="166" spans="1:43" ht="45" x14ac:dyDescent="0.25">
      <c r="A166" s="624"/>
      <c r="B166" s="616"/>
      <c r="C166" s="616"/>
      <c r="D166" s="30">
        <v>156</v>
      </c>
      <c r="E166" s="31" t="s">
        <v>198</v>
      </c>
      <c r="F166" s="21"/>
      <c r="G166" s="8"/>
      <c r="H166" s="21"/>
      <c r="I166" s="21"/>
      <c r="J166" s="75">
        <f t="shared" si="59"/>
        <v>0</v>
      </c>
      <c r="K166" s="8"/>
      <c r="L166" s="21">
        <v>0</v>
      </c>
      <c r="M166" s="8"/>
      <c r="N166" s="21"/>
      <c r="O166" s="21"/>
      <c r="P166" s="75">
        <f t="shared" si="60"/>
        <v>0</v>
      </c>
      <c r="Q166" s="8"/>
      <c r="R166" s="21"/>
      <c r="S166" s="8"/>
      <c r="T166" s="21"/>
      <c r="U166" s="8"/>
      <c r="V166" s="21"/>
      <c r="W166" s="8"/>
      <c r="X166" s="78">
        <f t="shared" si="61"/>
        <v>0</v>
      </c>
      <c r="Y166" s="90" t="str">
        <f t="shared" si="49"/>
        <v xml:space="preserve">      </v>
      </c>
      <c r="Z166" s="22"/>
      <c r="AA166" s="22"/>
      <c r="AB166" s="22"/>
      <c r="AC166" s="22"/>
      <c r="AD166" s="22"/>
      <c r="AE166" s="22"/>
      <c r="AF166" s="22"/>
      <c r="AG166" s="83">
        <f t="shared" si="50"/>
        <v>0</v>
      </c>
      <c r="AH166" s="11"/>
      <c r="AI166" s="22"/>
      <c r="AJ166" s="22"/>
      <c r="AK166" s="22"/>
      <c r="AL166" s="22"/>
      <c r="AM166" s="22"/>
      <c r="AN166" s="22"/>
      <c r="AO166" s="22"/>
      <c r="AP166" s="83">
        <f t="shared" si="51"/>
        <v>0</v>
      </c>
      <c r="AQ166" s="11"/>
    </row>
    <row r="167" spans="1:43" ht="45" x14ac:dyDescent="0.25">
      <c r="A167" s="624"/>
      <c r="B167" s="616"/>
      <c r="C167" s="616"/>
      <c r="D167" s="30">
        <v>157</v>
      </c>
      <c r="E167" s="31" t="s">
        <v>353</v>
      </c>
      <c r="F167" s="21"/>
      <c r="G167" s="8"/>
      <c r="H167" s="21"/>
      <c r="I167" s="21"/>
      <c r="J167" s="75">
        <f t="shared" si="59"/>
        <v>0</v>
      </c>
      <c r="K167" s="8"/>
      <c r="L167" s="21"/>
      <c r="M167" s="8"/>
      <c r="N167" s="21"/>
      <c r="O167" s="21"/>
      <c r="P167" s="75">
        <f t="shared" si="60"/>
        <v>0</v>
      </c>
      <c r="Q167" s="8"/>
      <c r="R167" s="21"/>
      <c r="S167" s="8"/>
      <c r="T167" s="21">
        <v>48</v>
      </c>
      <c r="U167" s="8" t="s">
        <v>415</v>
      </c>
      <c r="V167" s="21"/>
      <c r="W167" s="8"/>
      <c r="X167" s="78">
        <f t="shared" si="61"/>
        <v>48</v>
      </c>
      <c r="Y167" s="90" t="str">
        <f t="shared" si="49"/>
        <v xml:space="preserve">     Ongoing activity. Blood Component Transport Vehicle (BCTV) – Operational cost of Rs.5.40 Lakhs per BCTV is proposed for 20 BCTVs, amounting to Rs.48 Lakhs. </v>
      </c>
      <c r="Z167" s="22"/>
      <c r="AA167" s="22"/>
      <c r="AB167" s="22"/>
      <c r="AC167" s="22"/>
      <c r="AD167" s="22"/>
      <c r="AE167" s="22"/>
      <c r="AF167" s="22"/>
      <c r="AG167" s="83">
        <f t="shared" si="50"/>
        <v>0</v>
      </c>
      <c r="AH167" s="11"/>
      <c r="AI167" s="22"/>
      <c r="AJ167" s="22"/>
      <c r="AK167" s="22"/>
      <c r="AL167" s="22"/>
      <c r="AM167" s="22"/>
      <c r="AN167" s="22"/>
      <c r="AO167" s="22"/>
      <c r="AP167" s="83">
        <f t="shared" si="51"/>
        <v>0</v>
      </c>
      <c r="AQ167" s="11"/>
    </row>
    <row r="168" spans="1:43" ht="105" x14ac:dyDescent="0.25">
      <c r="A168" s="624"/>
      <c r="B168" s="616"/>
      <c r="C168" s="616"/>
      <c r="D168" s="30">
        <v>158</v>
      </c>
      <c r="E168" s="31" t="s">
        <v>354</v>
      </c>
      <c r="F168" s="21"/>
      <c r="G168" s="8"/>
      <c r="H168" s="21"/>
      <c r="I168" s="21"/>
      <c r="J168" s="75">
        <f t="shared" si="59"/>
        <v>0</v>
      </c>
      <c r="K168" s="8"/>
      <c r="L168" s="21"/>
      <c r="M168" s="8"/>
      <c r="N168" s="21"/>
      <c r="O168" s="21"/>
      <c r="P168" s="75">
        <f t="shared" si="60"/>
        <v>0</v>
      </c>
      <c r="Q168" s="8"/>
      <c r="R168" s="21">
        <v>30</v>
      </c>
      <c r="S168" s="8" t="s">
        <v>1222</v>
      </c>
      <c r="T168" s="21">
        <v>595</v>
      </c>
      <c r="U168" s="94" t="s">
        <v>904</v>
      </c>
      <c r="V168" s="21"/>
      <c r="W168" s="8"/>
      <c r="X168" s="78">
        <f t="shared" si="61"/>
        <v>625</v>
      </c>
      <c r="Y168" s="90" t="str">
        <f t="shared" si="49"/>
        <v xml:space="preserve">    1. Ongoing activity.  Consumables for Coagulation Labs – An amount of Rs.10 Lakhs per lab is proposed towards procurement of consumables for 3 Coagulation Labs amounting to Rs.30 Lakhs. 
2. New activity.  Proposed for implementation of NAAT testing for HIV, HBsAg and HCV in two Blood Centres through Reagent Rental Model. A total of 70,000 tests are proposed at Rs.850 per test, amounting to Rs.595 Lakhs. Details are enclosed in HSSR 158 – NAAT Testing. </v>
      </c>
      <c r="Z168" s="22"/>
      <c r="AA168" s="22"/>
      <c r="AB168" s="22"/>
      <c r="AC168" s="22"/>
      <c r="AD168" s="22"/>
      <c r="AE168" s="22"/>
      <c r="AF168" s="22"/>
      <c r="AG168" s="83">
        <f t="shared" si="50"/>
        <v>0</v>
      </c>
      <c r="AH168" s="11"/>
      <c r="AI168" s="22"/>
      <c r="AJ168" s="22"/>
      <c r="AK168" s="22"/>
      <c r="AL168" s="22"/>
      <c r="AM168" s="22"/>
      <c r="AN168" s="22"/>
      <c r="AO168" s="22"/>
      <c r="AP168" s="83">
        <f t="shared" si="51"/>
        <v>0</v>
      </c>
      <c r="AQ168" s="11"/>
    </row>
    <row r="169" spans="1:43" ht="409.5" x14ac:dyDescent="0.25">
      <c r="A169" s="624"/>
      <c r="B169" s="616" t="s">
        <v>199</v>
      </c>
      <c r="C169" s="616" t="s">
        <v>161</v>
      </c>
      <c r="D169" s="30">
        <v>159</v>
      </c>
      <c r="E169" s="31" t="s">
        <v>355</v>
      </c>
      <c r="F169" s="21"/>
      <c r="G169" s="8"/>
      <c r="H169" s="21"/>
      <c r="I169" s="21"/>
      <c r="J169" s="75">
        <f t="shared" si="59"/>
        <v>0</v>
      </c>
      <c r="K169" s="8"/>
      <c r="L169" s="21"/>
      <c r="M169" s="8"/>
      <c r="N169" s="21"/>
      <c r="O169" s="21"/>
      <c r="P169" s="75">
        <f t="shared" si="60"/>
        <v>0</v>
      </c>
      <c r="Q169" s="8"/>
      <c r="R169" s="21"/>
      <c r="S169" s="8"/>
      <c r="T169" s="21">
        <v>2822.77</v>
      </c>
      <c r="U169" s="8" t="s">
        <v>1247</v>
      </c>
      <c r="V169" s="21"/>
      <c r="W169" s="8"/>
      <c r="X169" s="78">
        <f t="shared" si="61"/>
        <v>2822.77</v>
      </c>
      <c r="Y169" s="90" t="str">
        <f t="shared" si="49"/>
        <v xml:space="preserve">     1. Ongoing activity:
Revised as per NPCC Discussion.
ASHA Uniforms – An amount of Rs.39.75 Lakhs is proposed towards purchase of ASHA uniforms at Rs.1500 per ASHA for 2 sets of uniform for 2,650 ASHAs.
2.  Ongoing Activity:
As per the NPCC discussion, the activity booked in HSS.204, IEC Annex, has been shifted to this head. 
Proposed for Uniforms for WHV @ Rs.1500 per field staff for 2 sets of uniform, for 8713 WHVs totalling to Rs.130.70 Lakhs
3. Ongoing activity.
An amount of Rs.9.71 Lakhs is proposed towards reimbursement of annual premium under Pradhan Mantri Jeevan Jyoti Bima Yojana (PMJJBY) for 2,226 ASHAs at Rs.436 per ASHA per year.
4. Ongoing activity.
An amount of Rs.43,160/- is proposed towards reimbursement of annual premium under Pradhan Mantri Suraksha Bima Yojana (PMSBY) for 2,158 ASHAs at Rs.20 per ASHA per year.
5. Ongoing activity.
An amount of Rs.28.23 Lakhs is proposed towards reimbursement of monthly premium under Pradhan Mantri Shram Yogi Maandhan (PMSYM) for 1,650 ASHAs, calculated at an average of Rs.1,711 per ASHA per year based on the last quarter reimbursement.
6. Ongoing activity: 
Proposed Rs.2613.9 lakhs towards ASHA (WHV) incentive for  filling CBAC form @ Rs.10/- per CBAC form for 3000 no's per WHV for 8713 WHVs .(Rural) </v>
      </c>
      <c r="Z169" s="22"/>
      <c r="AA169" s="22"/>
      <c r="AB169" s="22"/>
      <c r="AC169" s="22"/>
      <c r="AD169" s="22"/>
      <c r="AE169" s="22"/>
      <c r="AF169" s="22"/>
      <c r="AG169" s="83">
        <f t="shared" si="50"/>
        <v>0</v>
      </c>
      <c r="AH169" s="11"/>
      <c r="AI169" s="22"/>
      <c r="AJ169" s="22"/>
      <c r="AK169" s="22"/>
      <c r="AL169" s="22"/>
      <c r="AM169" s="22"/>
      <c r="AN169" s="22"/>
      <c r="AO169" s="22"/>
      <c r="AP169" s="83">
        <f t="shared" si="51"/>
        <v>0</v>
      </c>
      <c r="AQ169" s="11"/>
    </row>
    <row r="170" spans="1:43" ht="30" x14ac:dyDescent="0.25">
      <c r="A170" s="624"/>
      <c r="B170" s="616"/>
      <c r="C170" s="616"/>
      <c r="D170" s="30">
        <v>160</v>
      </c>
      <c r="E170" s="31" t="s">
        <v>200</v>
      </c>
      <c r="F170" s="21"/>
      <c r="G170" s="8"/>
      <c r="H170" s="21"/>
      <c r="I170" s="21"/>
      <c r="J170" s="75">
        <f t="shared" si="59"/>
        <v>0</v>
      </c>
      <c r="K170" s="8"/>
      <c r="L170" s="21"/>
      <c r="M170" s="8"/>
      <c r="N170" s="21"/>
      <c r="O170" s="21"/>
      <c r="P170" s="75">
        <f t="shared" si="60"/>
        <v>0</v>
      </c>
      <c r="Q170" s="8"/>
      <c r="R170" s="21"/>
      <c r="S170" s="8"/>
      <c r="T170" s="21">
        <v>0</v>
      </c>
      <c r="U170" s="8" t="s">
        <v>905</v>
      </c>
      <c r="V170" s="21"/>
      <c r="W170" s="8"/>
      <c r="X170" s="78">
        <f t="shared" si="61"/>
        <v>0</v>
      </c>
      <c r="Y170" s="90" t="str">
        <f t="shared" si="49"/>
        <v xml:space="preserve">     As per NPCC Discussions the VHSNC Funds of Rs.1501.50 Lakhs has been shifted to HSS. 199. </v>
      </c>
      <c r="Z170" s="22"/>
      <c r="AA170" s="22"/>
      <c r="AB170" s="22"/>
      <c r="AC170" s="22"/>
      <c r="AD170" s="22"/>
      <c r="AE170" s="22"/>
      <c r="AF170" s="22"/>
      <c r="AG170" s="83">
        <f t="shared" si="50"/>
        <v>0</v>
      </c>
      <c r="AH170" s="11"/>
      <c r="AI170" s="22"/>
      <c r="AJ170" s="22"/>
      <c r="AK170" s="22"/>
      <c r="AL170" s="22"/>
      <c r="AM170" s="22"/>
      <c r="AN170" s="22"/>
      <c r="AO170" s="22"/>
      <c r="AP170" s="83">
        <f t="shared" si="51"/>
        <v>0</v>
      </c>
      <c r="AQ170" s="11"/>
    </row>
    <row r="171" spans="1:43" ht="30" x14ac:dyDescent="0.25">
      <c r="A171" s="624"/>
      <c r="B171" s="616"/>
      <c r="C171" s="616"/>
      <c r="D171" s="30">
        <v>161</v>
      </c>
      <c r="E171" s="31" t="s">
        <v>164</v>
      </c>
      <c r="F171" s="21"/>
      <c r="G171" s="8"/>
      <c r="H171" s="21"/>
      <c r="I171" s="21"/>
      <c r="J171" s="75">
        <f t="shared" si="59"/>
        <v>0</v>
      </c>
      <c r="K171" s="8"/>
      <c r="L171" s="21"/>
      <c r="M171" s="8"/>
      <c r="N171" s="21"/>
      <c r="O171" s="21"/>
      <c r="P171" s="75">
        <f t="shared" si="60"/>
        <v>0</v>
      </c>
      <c r="Q171" s="8"/>
      <c r="R171" s="21"/>
      <c r="S171" s="8"/>
      <c r="T171" s="21">
        <v>0</v>
      </c>
      <c r="U171" s="8" t="s">
        <v>906</v>
      </c>
      <c r="V171" s="21"/>
      <c r="W171" s="8"/>
      <c r="X171" s="78">
        <f t="shared" si="61"/>
        <v>0</v>
      </c>
      <c r="Y171" s="90" t="str">
        <f t="shared" si="49"/>
        <v xml:space="preserve">     As per NPCC Discussions the JAS Funds of Rs.1866 Lakhs has been shifted to HSS. 199. </v>
      </c>
      <c r="Z171" s="22"/>
      <c r="AA171" s="22"/>
      <c r="AB171" s="22"/>
      <c r="AC171" s="22"/>
      <c r="AD171" s="22"/>
      <c r="AE171" s="22"/>
      <c r="AF171" s="22"/>
      <c r="AG171" s="83">
        <f t="shared" si="50"/>
        <v>0</v>
      </c>
      <c r="AH171" s="11"/>
      <c r="AI171" s="22"/>
      <c r="AJ171" s="22"/>
      <c r="AK171" s="22"/>
      <c r="AL171" s="22"/>
      <c r="AM171" s="22"/>
      <c r="AN171" s="22"/>
      <c r="AO171" s="22"/>
      <c r="AP171" s="83">
        <f t="shared" si="51"/>
        <v>0</v>
      </c>
      <c r="AQ171" s="11"/>
    </row>
    <row r="172" spans="1:43" x14ac:dyDescent="0.25">
      <c r="A172" s="624"/>
      <c r="B172" s="616"/>
      <c r="C172" s="616"/>
      <c r="D172" s="30">
        <v>162</v>
      </c>
      <c r="E172" s="31" t="s">
        <v>165</v>
      </c>
      <c r="F172" s="21"/>
      <c r="G172" s="8"/>
      <c r="H172" s="21"/>
      <c r="I172" s="21"/>
      <c r="J172" s="75">
        <f t="shared" si="59"/>
        <v>0</v>
      </c>
      <c r="K172" s="8"/>
      <c r="L172" s="21"/>
      <c r="M172" s="8"/>
      <c r="N172" s="21"/>
      <c r="O172" s="21"/>
      <c r="P172" s="75">
        <f t="shared" si="60"/>
        <v>0</v>
      </c>
      <c r="Q172" s="8"/>
      <c r="R172" s="21"/>
      <c r="S172" s="8"/>
      <c r="T172" s="21"/>
      <c r="U172" s="8"/>
      <c r="V172" s="21"/>
      <c r="W172" s="8"/>
      <c r="X172" s="78">
        <f t="shared" si="61"/>
        <v>0</v>
      </c>
      <c r="Y172" s="90" t="str">
        <f t="shared" si="49"/>
        <v xml:space="preserve">      </v>
      </c>
      <c r="Z172" s="22"/>
      <c r="AA172" s="22"/>
      <c r="AB172" s="22"/>
      <c r="AC172" s="22"/>
      <c r="AD172" s="22"/>
      <c r="AE172" s="22"/>
      <c r="AF172" s="22"/>
      <c r="AG172" s="83">
        <f t="shared" si="50"/>
        <v>0</v>
      </c>
      <c r="AH172" s="11"/>
      <c r="AI172" s="22"/>
      <c r="AJ172" s="22"/>
      <c r="AK172" s="22"/>
      <c r="AL172" s="22"/>
      <c r="AM172" s="22"/>
      <c r="AN172" s="22"/>
      <c r="AO172" s="22"/>
      <c r="AP172" s="83">
        <f t="shared" si="51"/>
        <v>0</v>
      </c>
      <c r="AQ172" s="11"/>
    </row>
    <row r="173" spans="1:43" ht="105" x14ac:dyDescent="0.25">
      <c r="A173" s="624"/>
      <c r="B173" s="616"/>
      <c r="C173" s="616"/>
      <c r="D173" s="30">
        <v>163</v>
      </c>
      <c r="E173" s="31" t="s">
        <v>201</v>
      </c>
      <c r="F173" s="21"/>
      <c r="G173" s="8"/>
      <c r="H173" s="21"/>
      <c r="I173" s="21"/>
      <c r="J173" s="75">
        <f t="shared" si="59"/>
        <v>0</v>
      </c>
      <c r="K173" s="8"/>
      <c r="L173" s="21"/>
      <c r="M173" s="8"/>
      <c r="N173" s="21"/>
      <c r="O173" s="21"/>
      <c r="P173" s="75">
        <f t="shared" si="60"/>
        <v>0</v>
      </c>
      <c r="Q173" s="8"/>
      <c r="R173" s="21"/>
      <c r="S173" s="8"/>
      <c r="T173" s="21">
        <v>349.2</v>
      </c>
      <c r="U173" s="8" t="s">
        <v>907</v>
      </c>
      <c r="V173" s="21"/>
      <c r="W173" s="8"/>
      <c r="X173" s="78">
        <f t="shared" si="61"/>
        <v>349.2</v>
      </c>
      <c r="Y173" s="90" t="str">
        <f t="shared" si="49"/>
        <v xml:space="preserve">     Ongoing activity.
As per NPCC Discussion the funds proposed for Ayushman Arogya Shivir for PHCs, UPHCs, SHCs and UHWCs has been shifted to HSS.150. 
Proposed for Ayushman Arogya Shivir - Rs.7,500 per CHC per month for 388 CHCs for 12 months – Rs.349.20 Lakhs </v>
      </c>
      <c r="Z173" s="22"/>
      <c r="AA173" s="22"/>
      <c r="AB173" s="22"/>
      <c r="AC173" s="22"/>
      <c r="AD173" s="22"/>
      <c r="AE173" s="22"/>
      <c r="AF173" s="22"/>
      <c r="AG173" s="83">
        <f t="shared" si="50"/>
        <v>0</v>
      </c>
      <c r="AH173" s="11"/>
      <c r="AI173" s="22"/>
      <c r="AJ173" s="22"/>
      <c r="AK173" s="22"/>
      <c r="AL173" s="22"/>
      <c r="AM173" s="22"/>
      <c r="AN173" s="22"/>
      <c r="AO173" s="22"/>
      <c r="AP173" s="83">
        <f t="shared" si="51"/>
        <v>0</v>
      </c>
      <c r="AQ173" s="11"/>
    </row>
    <row r="174" spans="1:43" ht="225" x14ac:dyDescent="0.25">
      <c r="A174" s="624"/>
      <c r="B174" s="616" t="s">
        <v>202</v>
      </c>
      <c r="C174" s="616" t="s">
        <v>203</v>
      </c>
      <c r="D174" s="30">
        <v>164</v>
      </c>
      <c r="E174" s="31" t="s">
        <v>204</v>
      </c>
      <c r="F174" s="21"/>
      <c r="G174" s="8"/>
      <c r="H174" s="21"/>
      <c r="I174" s="21">
        <v>1392.5</v>
      </c>
      <c r="J174" s="75">
        <f t="shared" si="59"/>
        <v>1392.5</v>
      </c>
      <c r="K174" s="94" t="s">
        <v>908</v>
      </c>
      <c r="L174" s="21"/>
      <c r="M174" s="8"/>
      <c r="N174" s="21"/>
      <c r="O174" s="21"/>
      <c r="P174" s="75">
        <f t="shared" si="60"/>
        <v>0</v>
      </c>
      <c r="Q174" s="8"/>
      <c r="R174" s="21"/>
      <c r="S174" s="8"/>
      <c r="T174" s="21"/>
      <c r="U174" s="8"/>
      <c r="V174" s="21"/>
      <c r="W174" s="8"/>
      <c r="X174" s="78">
        <f t="shared" si="61"/>
        <v>1392.5</v>
      </c>
      <c r="Y174" s="90" t="str">
        <f t="shared" si="49"/>
        <v xml:space="preserve"> New activity.  Total number of works: 5
Total cost of works: Rs.3785 lakhs
Total amount proposed for 2026–27: Rs.1392.50 lakhs
•  DH Cuddalore and GH Kancheepuram (Cuddalore District): Rs.1,200.00 lakhs, with Rs.400.00 lakhs proposed for 2026–27 (33%).
•  DH Chengalpattu (Chengalpattu District) and DH Padmanabhapuram (Kanyakumari): Rs.500.00 lakhs each, with Rs.200.00 lakhs proposed for each in 2026–27 (40%).
•  DH Thoothukudi - Extension of Old Block (Thoothukudi District): Rs.385.00 lakhs, with Rs.192.50 lakhs proposed for 2026–27 (50%).
Details in Annexure. 164. Buildings for DH.     </v>
      </c>
      <c r="Z174" s="22"/>
      <c r="AA174" s="22"/>
      <c r="AB174" s="22"/>
      <c r="AC174" s="22"/>
      <c r="AD174" s="22"/>
      <c r="AE174" s="22"/>
      <c r="AF174" s="22"/>
      <c r="AG174" s="83">
        <f t="shared" si="50"/>
        <v>0</v>
      </c>
      <c r="AH174" s="11"/>
      <c r="AI174" s="22"/>
      <c r="AJ174" s="22"/>
      <c r="AK174" s="22"/>
      <c r="AL174" s="22"/>
      <c r="AM174" s="22"/>
      <c r="AN174" s="22"/>
      <c r="AO174" s="22"/>
      <c r="AP174" s="83">
        <f t="shared" si="51"/>
        <v>0</v>
      </c>
      <c r="AQ174" s="11"/>
    </row>
    <row r="175" spans="1:43" ht="315" x14ac:dyDescent="0.25">
      <c r="A175" s="624"/>
      <c r="B175" s="616"/>
      <c r="C175" s="617"/>
      <c r="D175" s="30">
        <v>165</v>
      </c>
      <c r="E175" s="31" t="s">
        <v>205</v>
      </c>
      <c r="F175" s="21"/>
      <c r="G175" s="8"/>
      <c r="H175" s="21">
        <v>600</v>
      </c>
      <c r="I175" s="21">
        <v>1640</v>
      </c>
      <c r="J175" s="75">
        <f t="shared" si="59"/>
        <v>2240</v>
      </c>
      <c r="K175" s="8" t="s">
        <v>1181</v>
      </c>
      <c r="L175" s="21">
        <v>600</v>
      </c>
      <c r="M175" s="94" t="s">
        <v>909</v>
      </c>
      <c r="N175" s="21"/>
      <c r="O175" s="21"/>
      <c r="P175" s="75">
        <f t="shared" si="60"/>
        <v>0</v>
      </c>
      <c r="Q175" s="8"/>
      <c r="R175" s="21"/>
      <c r="S175" s="8"/>
      <c r="T175" s="21"/>
      <c r="U175" s="8"/>
      <c r="V175" s="21"/>
      <c r="W175" s="8"/>
      <c r="X175" s="78">
        <f t="shared" si="61"/>
        <v>2840</v>
      </c>
      <c r="Y175" s="90" t="str">
        <f t="shared" si="49"/>
        <v xml:space="preserve"> 1. Ongoing activity.  Construction of additional building at Polur SDH, Tiruvannamalai district and Tiruthuraipoondi SDH, Tiruvarur district was approved in SROP 2025-26.  Total cost is Rs.1200 lakhs.  Rs.600 was approved in 2025-26 and balance Rs.600 lakhs proposed in 2026-27.
2. New activity.  Total number of works: 5
Total cost of works: Rs.4100 lakhs
Total amount proposed for 2026–27: Rs.1640 lakhs
•  GH Gandharvakottai @ Rs.1,200.00 lakhs, with Rs.400.00 lakhs proposed for 2026–27 (33%).
•  GH Devakottai and GH Srivilliputhur @ Rs.900.00 lakhs each, with Rs.400.00 lakhs proposed for 2026–27 (44%).
•  GH Veerakelam Puthur @ Rs.500.00 lakhs each, with Rs.200.00 lakhs proposed for 2026–27 (40%).
•  GH Ponneri (Thiruvallur District): Rs.600.00 lakhs, with Rs.240.00 lakhs proposed for 2026–27 (40%).
Details in Annexure. 165. Buildings for SDH. 3. New Activity . Proposed for Rs.100 lakhs per centre to Procure  Equipment to SDH Chengam, Tirumangalam and Sathyamangalam, Athur, Polur and Tiruthuraipoondi SDH.  Total cost is Rs.600 lakhs for 6 centres.  Details enclosed in HSSR 165 SDH equipment    </v>
      </c>
      <c r="Z175" s="22"/>
      <c r="AA175" s="22"/>
      <c r="AB175" s="22"/>
      <c r="AC175" s="22"/>
      <c r="AD175" s="22"/>
      <c r="AE175" s="22"/>
      <c r="AF175" s="22"/>
      <c r="AG175" s="83">
        <f t="shared" si="50"/>
        <v>0</v>
      </c>
      <c r="AH175" s="11"/>
      <c r="AI175" s="22"/>
      <c r="AJ175" s="22"/>
      <c r="AK175" s="22"/>
      <c r="AL175" s="22"/>
      <c r="AM175" s="22"/>
      <c r="AN175" s="22"/>
      <c r="AO175" s="22"/>
      <c r="AP175" s="83">
        <f t="shared" si="51"/>
        <v>0</v>
      </c>
      <c r="AQ175" s="11"/>
    </row>
    <row r="176" spans="1:43" ht="165" x14ac:dyDescent="0.25">
      <c r="A176" s="624"/>
      <c r="B176" s="616"/>
      <c r="C176" s="617"/>
      <c r="D176" s="30">
        <v>166</v>
      </c>
      <c r="E176" s="31" t="s">
        <v>206</v>
      </c>
      <c r="F176" s="21"/>
      <c r="G176" s="8"/>
      <c r="H176" s="21"/>
      <c r="I176" s="21"/>
      <c r="J176" s="75">
        <f t="shared" si="59"/>
        <v>0</v>
      </c>
      <c r="K176" s="8"/>
      <c r="L176" s="21">
        <v>265.00400000000002</v>
      </c>
      <c r="M176" s="94" t="s">
        <v>910</v>
      </c>
      <c r="N176" s="21"/>
      <c r="O176" s="21"/>
      <c r="P176" s="75">
        <f t="shared" si="60"/>
        <v>0</v>
      </c>
      <c r="Q176" s="8"/>
      <c r="R176" s="21">
        <v>2464.3565100000001</v>
      </c>
      <c r="S176" s="8" t="s">
        <v>416</v>
      </c>
      <c r="T176" s="21"/>
      <c r="U176" s="8"/>
      <c r="V176" s="21"/>
      <c r="W176" s="8"/>
      <c r="X176" s="78">
        <f t="shared" si="61"/>
        <v>2729.36051</v>
      </c>
      <c r="Y176" s="90" t="str">
        <f t="shared" si="49"/>
        <v xml:space="preserve">  1. New activity.  Procurement of Physiotherapy equipment @ Rs.68,300 per centre.  Total cost is Rs.265 lakhs for 388 centres.  Details enclosed in HSSR 166 Physio equipment  
2.  Ongoing activity.  Payment to CTF Operators -
Funds amounting to Rs.2,464.36 Lakhs are proposed towards payment to CTF Operators in Primary and Secondary Care Hospitals, covering a total bed strength of 67,277 beds (32,602 beds in Secondary Care Hospitals &amp; 34,675 beds in Primary Care Hospitals), with a unit cost of Rs.3,663 per bed.  </v>
      </c>
      <c r="Z176" s="22"/>
      <c r="AA176" s="22"/>
      <c r="AB176" s="22"/>
      <c r="AC176" s="22"/>
      <c r="AD176" s="22"/>
      <c r="AE176" s="22"/>
      <c r="AF176" s="22"/>
      <c r="AG176" s="83">
        <f t="shared" si="50"/>
        <v>0</v>
      </c>
      <c r="AH176" s="11"/>
      <c r="AI176" s="22"/>
      <c r="AJ176" s="22"/>
      <c r="AK176" s="22"/>
      <c r="AL176" s="22"/>
      <c r="AM176" s="22"/>
      <c r="AN176" s="22"/>
      <c r="AO176" s="22"/>
      <c r="AP176" s="83">
        <f t="shared" si="51"/>
        <v>0</v>
      </c>
      <c r="AQ176" s="11"/>
    </row>
    <row r="177" spans="1:43" ht="180" x14ac:dyDescent="0.25">
      <c r="A177" s="624"/>
      <c r="B177" s="616"/>
      <c r="C177" s="617"/>
      <c r="D177" s="30">
        <v>167</v>
      </c>
      <c r="E177" s="31" t="s">
        <v>207</v>
      </c>
      <c r="F177" s="21"/>
      <c r="G177" s="8"/>
      <c r="H177" s="21"/>
      <c r="I177" s="21">
        <v>220.02</v>
      </c>
      <c r="J177" s="75">
        <f t="shared" si="59"/>
        <v>220.02</v>
      </c>
      <c r="K177" s="94" t="s">
        <v>417</v>
      </c>
      <c r="L177" s="21"/>
      <c r="M177" s="8"/>
      <c r="N177" s="21"/>
      <c r="O177" s="21"/>
      <c r="P177" s="75">
        <f t="shared" si="60"/>
        <v>0</v>
      </c>
      <c r="Q177" s="8"/>
      <c r="R177" s="21"/>
      <c r="S177" s="8"/>
      <c r="T177" s="21"/>
      <c r="U177" s="8"/>
      <c r="V177" s="21"/>
      <c r="W177" s="8"/>
      <c r="X177" s="78">
        <f t="shared" si="61"/>
        <v>220.02</v>
      </c>
      <c r="Y177" s="90" t="str">
        <f t="shared" si="49"/>
        <v xml:space="preserve"> New activity.  Total number of works: 6
Total cost of works: Rs.220.00 lakhs
Total amount proposed for 2026–27: Rs.220.00 lakhs
• SN Quarters (Hongalvady, Perumparai, Valparai, and Vathalmalai PHCs) @ Rs.40.00 lakhs each, proposed for 100% of the total cost.,
• MO Quarters (Gudiyalathur and Hongalvady PHCs) @ Rs.30.00 lakhs each, proposed for 100% of the total cost. 
Details enclosed in HSSR 167 PHC quarters     </v>
      </c>
      <c r="Z177" s="22"/>
      <c r="AA177" s="22"/>
      <c r="AB177" s="22"/>
      <c r="AC177" s="22"/>
      <c r="AD177" s="22"/>
      <c r="AE177" s="22"/>
      <c r="AF177" s="22"/>
      <c r="AG177" s="83">
        <f t="shared" si="50"/>
        <v>0</v>
      </c>
      <c r="AH177" s="11"/>
      <c r="AI177" s="22"/>
      <c r="AJ177" s="22"/>
      <c r="AK177" s="22"/>
      <c r="AL177" s="22"/>
      <c r="AM177" s="22"/>
      <c r="AN177" s="22"/>
      <c r="AO177" s="22"/>
      <c r="AP177" s="83">
        <f t="shared" si="51"/>
        <v>0</v>
      </c>
      <c r="AQ177" s="11"/>
    </row>
    <row r="178" spans="1:43" ht="60" x14ac:dyDescent="0.25">
      <c r="A178" s="624"/>
      <c r="B178" s="616"/>
      <c r="C178" s="617"/>
      <c r="D178" s="30">
        <v>168</v>
      </c>
      <c r="E178" s="31" t="s">
        <v>208</v>
      </c>
      <c r="F178" s="21"/>
      <c r="G178" s="8"/>
      <c r="H178" s="21"/>
      <c r="I178" s="21"/>
      <c r="J178" s="75">
        <f t="shared" si="59"/>
        <v>0</v>
      </c>
      <c r="K178" s="8"/>
      <c r="L178" s="21"/>
      <c r="M178" s="8"/>
      <c r="N178" s="21"/>
      <c r="O178" s="21"/>
      <c r="P178" s="75">
        <f t="shared" si="60"/>
        <v>0</v>
      </c>
      <c r="Q178" s="8"/>
      <c r="R178" s="21"/>
      <c r="S178" s="8"/>
      <c r="T178" s="21">
        <v>338.15999999999997</v>
      </c>
      <c r="U178" s="8" t="s">
        <v>418</v>
      </c>
      <c r="V178" s="21"/>
      <c r="W178" s="8"/>
      <c r="X178" s="78">
        <f t="shared" si="61"/>
        <v>338.15999999999997</v>
      </c>
      <c r="Y178" s="90" t="str">
        <f t="shared" si="49"/>
        <v xml:space="preserve">     Ongoing activity.  Rent for AAM–Sub Health Centres - Funds amounting to Rs.338.16 Lakhs are proposed towards rent for 1,409 Ayushman Arogya Mandir – Sub Health Centres functioning in rented buildings. </v>
      </c>
      <c r="Z178" s="22"/>
      <c r="AA178" s="22"/>
      <c r="AB178" s="22"/>
      <c r="AC178" s="22"/>
      <c r="AD178" s="22"/>
      <c r="AE178" s="22"/>
      <c r="AF178" s="22"/>
      <c r="AG178" s="83">
        <f t="shared" si="50"/>
        <v>0</v>
      </c>
      <c r="AH178" s="11"/>
      <c r="AI178" s="22"/>
      <c r="AJ178" s="22"/>
      <c r="AK178" s="22"/>
      <c r="AL178" s="22"/>
      <c r="AM178" s="22"/>
      <c r="AN178" s="22"/>
      <c r="AO178" s="22"/>
      <c r="AP178" s="83">
        <f t="shared" si="51"/>
        <v>0</v>
      </c>
      <c r="AQ178" s="11"/>
    </row>
    <row r="179" spans="1:43" ht="409.5" x14ac:dyDescent="0.25">
      <c r="A179" s="624"/>
      <c r="B179" s="616"/>
      <c r="C179" s="617"/>
      <c r="D179" s="30">
        <v>169</v>
      </c>
      <c r="E179" s="31" t="s">
        <v>356</v>
      </c>
      <c r="F179" s="21"/>
      <c r="G179" s="8"/>
      <c r="H179" s="21">
        <v>900</v>
      </c>
      <c r="I179" s="21">
        <v>5219.8999999999996</v>
      </c>
      <c r="J179" s="75">
        <f t="shared" si="59"/>
        <v>6119.9</v>
      </c>
      <c r="K179" s="8" t="s">
        <v>1182</v>
      </c>
      <c r="L179" s="21">
        <v>996.64666000000011</v>
      </c>
      <c r="M179" s="94" t="s">
        <v>1188</v>
      </c>
      <c r="N179" s="21"/>
      <c r="O179" s="21"/>
      <c r="P179" s="75">
        <f t="shared" si="60"/>
        <v>0</v>
      </c>
      <c r="Q179" s="8"/>
      <c r="R179" s="21"/>
      <c r="S179" s="8"/>
      <c r="T179" s="21"/>
      <c r="U179" s="8"/>
      <c r="V179" s="21"/>
      <c r="W179" s="8"/>
      <c r="X179" s="78">
        <f t="shared" si="61"/>
        <v>7116.54666</v>
      </c>
      <c r="Y179" s="90" t="str">
        <f t="shared" si="49"/>
        <v xml:space="preserve"> 1. Ongoing activity.  Construction of additional drug ware house at Thanjavur, Tirunelveli and Madurai.  Total cost is Rs.1800 lakhs.  Rs.900 lakhs was approved in SROP 2025-26 and balance Rs.900 lakhs proposed in 2026-27
2. New activity.  Total number of works: 12
Total cost of works: Rs.1,180.00 lakhs
Total amount proposed for 2026–27: Rs.1,065.00 lakhs.  Balance will be proposed in 2027-28
• IOG Chennai and Raja Mirasudhar Hospital, Thanjavur @ Rs.200.00 lakhs each, proposed for 100% of the total cost.,
• DHQH Gudiyatham, DHQH Padmanabhapuram, GH Ponneri, and GH Kanchipuram @ Rs.100.00 lakhs each, proposed for 100% of the total cost.,,
• DH Usilampatti, GH Vedaranyam, GH Thiruvanamalai, DH Tindivanam and DH Thirukovilur @ Rs.30.00 lakhs each, proposed for 100% of the total cost.,
• DH Tiruthani: Rs.230.00 lakhs, with Rs.115.00 lakhs proposed for 2026–27 (50%).  
Details enclosed in HSSR 169 Kitchen
3. New activity. Construction of a Laundry facility in Erode DHQH @ Rs.70.00 lakhs, proposed for 100% of the total cost for 2026–27. Details enclosed in HSSR 169 laundry
4. New activity.  Total number of works: 4
Total cost of works: Rs.280.00 lakhs
Total amount proposed for 2026–27: Rs.280.00 lakhs
• GH Melur, GH Sankaran Kovil, Tiruchendur GH, and GH Kangeyam @ Rs.70.00 lakhs each, proposed for 100% of the total cost.  Details enclosed in HSSR 169 Mortuary
5. New activity.  Construction of Regional Vaccine Store at Trichy.  Total cost is Rs.228.80 lakhs.  50% of the cost Rs.114.40 lakhs proposed this year and balance will be proposed in 2027-28. Details enclosed in HSSR 169 Regional vaccine store
6. New activity.  Total number of works: 5
Total cost of works: Rs.5,198.00 lakhs
Total amount proposed for 2026–27: Rs.2,189.00 lakhs.  Balance will be proposed in 2027-28
• Academic Building for ANM Training School at DH Cuddalore (Cuddalore District): Rs.900.00 lakhs, with Rs.400.00 lakhs proposed for 2026–27 (44%).
• Academic Building for ANM Training School at Govt. Kilpauk Hospital (Chennai District): Rs.2,000.00 lakhs, with Rs.800.00 lakhs proposed for 2026–27 (40%).
• Hostel Building for ANM Training School - Madurai (Madurai District): Rs.698.00 lakhs, with Rs.349.00 lakhs proposed for 2026–27 (50%).
• Hostel Building for ANM Training School at Govt. Kasturba Gandhi Hospital (Chennai District): Rs.800.00 lakhs, with Rs.320.00 lakhs proposed for 2026–27 (40%).
• Hostel Building for ANM Training School at DH Kancheepuram (Kanchipuram District): Rs.800.00 lakhs, with Rs.320.00 lakhs proposed for 2026–27 (40%).  Details enclosed in HSSR 169 Training centre
7. New activity. Construction of a Radiology Block in Govt. Raja Mirasudhar Hospital at Thanjavur @ Rs.300.00 lakhs, with Rs.150.00 lakhs proposed for 2026–27 (50%). Balance will be proposed in 2027-28.  Details enclosed in HSSR 169 Radiology block
8. New activity.  Construction of additional drug ware house at Rs.600 lakhs.  Total cost is Rs.1800 lakhs for 3 units.  50% of the cost Rs.900 lakhs is proposed this year and balance will be proposed in 2027-28.  Details enclosed in HSSR 169 Addl Drug ware house
9. New activity.  To install and upgrade fire detection and suppression systems (Wet Risers, Sprinklers, Hydrants, Smoke detector with alarm system) to meet NBC 2016 Part 4 standards in 7 District Head Quarters Hospitals and to facilitate NQAS/LaQshya/MusQan certification and recertification. Patient Safety is ensured directly, as per IPHS Compliance: Aligns with the 2022 standards requiring disaster preparedness and infrastructure resilience.  Details enclosed in HSSR 169 Fire safety 10. New activity. Proposed for Mechanised laundry equipment to 87 institutions across the State based on gap analysis. The type of the laundry equipment is finalized based on the load and service delivery.  Details enclosed in HSSR 169 Mechanised Laundry
11. New activity. Proposed for equipment for CSSD to 64 institutions across the State based on gap analysis. The CSSD equipment is finalized based on the load and service delivery. 
50 Vertical Autoclaves @ Rs.1.21 Lakhs per unit
12 Horizontal Autoclaves @ Rs.4.69 Lakhs per unit
2 Full Set of CSSD Equipment @ Rs.30 Lakhs per unit.  Details enclosed in HSSR 169 CSSD
12.  New activity.  Proposed for provision of Generator Back up for Uninterrupted Power Supply in Rural, Hilly &amp; Tribal Areas in 22 PHCs @ Rs.8.41 Lakhs per unit. Totalling to Rs.185 lakhs. Details enclosed in HSSR 169 DG
13. New Activity. Proposed for provision of Microwave Ablation Machine for Radiology Centres in four Government Hospitals across the State @ Rs.23.17 Lakhs, totalling to Rs.115.87 Lakhs. Details enclosed in HSS 169 - Microwave Ablation Equipment.     </v>
      </c>
      <c r="Z179" s="22"/>
      <c r="AA179" s="22"/>
      <c r="AB179" s="22"/>
      <c r="AC179" s="22"/>
      <c r="AD179" s="22"/>
      <c r="AE179" s="22"/>
      <c r="AF179" s="22"/>
      <c r="AG179" s="83">
        <f t="shared" si="50"/>
        <v>0</v>
      </c>
      <c r="AH179" s="11"/>
      <c r="AI179" s="22"/>
      <c r="AJ179" s="22"/>
      <c r="AK179" s="22"/>
      <c r="AL179" s="22"/>
      <c r="AM179" s="22"/>
      <c r="AN179" s="22"/>
      <c r="AO179" s="22"/>
      <c r="AP179" s="83">
        <f t="shared" si="51"/>
        <v>0</v>
      </c>
      <c r="AQ179" s="11"/>
    </row>
    <row r="180" spans="1:43" ht="75" x14ac:dyDescent="0.25">
      <c r="A180" s="624"/>
      <c r="B180" s="616"/>
      <c r="C180" s="617"/>
      <c r="D180" s="30">
        <v>170</v>
      </c>
      <c r="E180" s="31" t="s">
        <v>363</v>
      </c>
      <c r="F180" s="21"/>
      <c r="G180" s="8"/>
      <c r="H180" s="21"/>
      <c r="I180" s="21"/>
      <c r="J180" s="75">
        <f t="shared" si="59"/>
        <v>0</v>
      </c>
      <c r="K180" s="8"/>
      <c r="L180" s="21"/>
      <c r="M180" s="8"/>
      <c r="N180" s="21"/>
      <c r="O180" s="21"/>
      <c r="P180" s="75">
        <f t="shared" si="60"/>
        <v>0</v>
      </c>
      <c r="Q180" s="8"/>
      <c r="R180" s="21"/>
      <c r="S180" s="8"/>
      <c r="T180" s="21"/>
      <c r="U180" s="8"/>
      <c r="V180" s="21"/>
      <c r="W180" s="8"/>
      <c r="X180" s="78">
        <f t="shared" si="61"/>
        <v>0</v>
      </c>
      <c r="Y180" s="90" t="str">
        <f t="shared" si="49"/>
        <v xml:space="preserve">      </v>
      </c>
      <c r="Z180" s="22"/>
      <c r="AA180" s="22"/>
      <c r="AB180" s="22"/>
      <c r="AC180" s="22"/>
      <c r="AD180" s="22"/>
      <c r="AE180" s="22"/>
      <c r="AF180" s="22"/>
      <c r="AG180" s="83">
        <f t="shared" si="50"/>
        <v>0</v>
      </c>
      <c r="AH180" s="11"/>
      <c r="AI180" s="22"/>
      <c r="AJ180" s="22"/>
      <c r="AK180" s="22"/>
      <c r="AL180" s="22"/>
      <c r="AM180" s="22"/>
      <c r="AN180" s="22"/>
      <c r="AO180" s="22"/>
      <c r="AP180" s="83">
        <f t="shared" si="51"/>
        <v>0</v>
      </c>
      <c r="AQ180" s="11"/>
    </row>
    <row r="181" spans="1:43" ht="30" x14ac:dyDescent="0.25">
      <c r="A181" s="624"/>
      <c r="B181" s="616" t="s">
        <v>209</v>
      </c>
      <c r="C181" s="616" t="s">
        <v>210</v>
      </c>
      <c r="D181" s="30">
        <v>171</v>
      </c>
      <c r="E181" s="31" t="s">
        <v>211</v>
      </c>
      <c r="F181" s="21"/>
      <c r="G181" s="8"/>
      <c r="H181" s="21"/>
      <c r="I181" s="21"/>
      <c r="J181" s="75">
        <f t="shared" si="59"/>
        <v>0</v>
      </c>
      <c r="K181" s="8"/>
      <c r="L181" s="21"/>
      <c r="M181" s="8"/>
      <c r="N181" s="21"/>
      <c r="O181" s="21"/>
      <c r="P181" s="75">
        <f t="shared" si="60"/>
        <v>0</v>
      </c>
      <c r="Q181" s="8"/>
      <c r="R181" s="21"/>
      <c r="S181" s="8"/>
      <c r="T181" s="21">
        <v>1360.001</v>
      </c>
      <c r="U181" s="8" t="s">
        <v>419</v>
      </c>
      <c r="V181" s="21"/>
      <c r="W181" s="8"/>
      <c r="X181" s="78">
        <f t="shared" si="61"/>
        <v>1360.001</v>
      </c>
      <c r="Y181" s="90" t="str">
        <f t="shared" si="49"/>
        <v xml:space="preserve">     Ongoing activity.  Operational cost  is Rs.4.38 lakhs per ALS vehicle.  Total cost is Rs.1360.00 lakhs for 310 ALS vehicles. </v>
      </c>
      <c r="Z181" s="22"/>
      <c r="AA181" s="22"/>
      <c r="AB181" s="22"/>
      <c r="AC181" s="22"/>
      <c r="AD181" s="22"/>
      <c r="AE181" s="22"/>
      <c r="AF181" s="22"/>
      <c r="AG181" s="83">
        <f t="shared" si="50"/>
        <v>0</v>
      </c>
      <c r="AH181" s="11"/>
      <c r="AI181" s="22"/>
      <c r="AJ181" s="22"/>
      <c r="AK181" s="22"/>
      <c r="AL181" s="22"/>
      <c r="AM181" s="22"/>
      <c r="AN181" s="22"/>
      <c r="AO181" s="22"/>
      <c r="AP181" s="83">
        <f t="shared" si="51"/>
        <v>0</v>
      </c>
      <c r="AQ181" s="11"/>
    </row>
    <row r="182" spans="1:43" ht="30" x14ac:dyDescent="0.25">
      <c r="A182" s="624"/>
      <c r="B182" s="617"/>
      <c r="C182" s="617"/>
      <c r="D182" s="30">
        <v>172</v>
      </c>
      <c r="E182" s="31" t="s">
        <v>212</v>
      </c>
      <c r="F182" s="21"/>
      <c r="G182" s="8"/>
      <c r="H182" s="21"/>
      <c r="I182" s="21"/>
      <c r="J182" s="75">
        <f t="shared" si="59"/>
        <v>0</v>
      </c>
      <c r="K182" s="8"/>
      <c r="L182" s="21"/>
      <c r="M182" s="8"/>
      <c r="N182" s="21"/>
      <c r="O182" s="21"/>
      <c r="P182" s="75">
        <f t="shared" si="60"/>
        <v>0</v>
      </c>
      <c r="Q182" s="8"/>
      <c r="R182" s="21"/>
      <c r="S182" s="8"/>
      <c r="T182" s="21">
        <v>4420.0045399999999</v>
      </c>
      <c r="U182" s="8" t="s">
        <v>420</v>
      </c>
      <c r="V182" s="21"/>
      <c r="W182" s="8"/>
      <c r="X182" s="78">
        <f t="shared" si="61"/>
        <v>4420.0045399999999</v>
      </c>
      <c r="Y182" s="90" t="str">
        <f t="shared" si="49"/>
        <v xml:space="preserve">     Ongoing activity.  Operational cost  is Rs.4.23 lakhs per BLS vehicle.  Total cost is Rs.4420 lakhs for 1043 BLS vehicles. </v>
      </c>
      <c r="Z182" s="22"/>
      <c r="AA182" s="22"/>
      <c r="AB182" s="22"/>
      <c r="AC182" s="22"/>
      <c r="AD182" s="22"/>
      <c r="AE182" s="22"/>
      <c r="AF182" s="22"/>
      <c r="AG182" s="83">
        <f t="shared" si="50"/>
        <v>0</v>
      </c>
      <c r="AH182" s="11"/>
      <c r="AI182" s="22"/>
      <c r="AJ182" s="22"/>
      <c r="AK182" s="22"/>
      <c r="AL182" s="22"/>
      <c r="AM182" s="22"/>
      <c r="AN182" s="22"/>
      <c r="AO182" s="22"/>
      <c r="AP182" s="83">
        <f t="shared" si="51"/>
        <v>0</v>
      </c>
      <c r="AQ182" s="11"/>
    </row>
    <row r="183" spans="1:43" x14ac:dyDescent="0.25">
      <c r="A183" s="624"/>
      <c r="B183" s="617"/>
      <c r="C183" s="617"/>
      <c r="D183" s="30">
        <v>173</v>
      </c>
      <c r="E183" s="31" t="s">
        <v>213</v>
      </c>
      <c r="F183" s="21"/>
      <c r="G183" s="8"/>
      <c r="H183" s="21"/>
      <c r="I183" s="21"/>
      <c r="J183" s="75">
        <f t="shared" si="59"/>
        <v>0</v>
      </c>
      <c r="K183" s="8"/>
      <c r="L183" s="21"/>
      <c r="M183" s="8"/>
      <c r="N183" s="21"/>
      <c r="O183" s="21"/>
      <c r="P183" s="75">
        <f t="shared" si="60"/>
        <v>0</v>
      </c>
      <c r="Q183" s="8"/>
      <c r="R183" s="21"/>
      <c r="S183" s="8"/>
      <c r="T183" s="21"/>
      <c r="U183" s="8"/>
      <c r="V183" s="21"/>
      <c r="W183" s="8"/>
      <c r="X183" s="78">
        <f t="shared" si="61"/>
        <v>0</v>
      </c>
      <c r="Y183" s="90" t="str">
        <f t="shared" si="49"/>
        <v xml:space="preserve">      </v>
      </c>
      <c r="Z183" s="22"/>
      <c r="AA183" s="22"/>
      <c r="AB183" s="22"/>
      <c r="AC183" s="22"/>
      <c r="AD183" s="22"/>
      <c r="AE183" s="22"/>
      <c r="AF183" s="22"/>
      <c r="AG183" s="83">
        <f t="shared" si="50"/>
        <v>0</v>
      </c>
      <c r="AH183" s="11"/>
      <c r="AI183" s="22"/>
      <c r="AJ183" s="22"/>
      <c r="AK183" s="22"/>
      <c r="AL183" s="22"/>
      <c r="AM183" s="22"/>
      <c r="AN183" s="22"/>
      <c r="AO183" s="22"/>
      <c r="AP183" s="83">
        <f t="shared" si="51"/>
        <v>0</v>
      </c>
      <c r="AQ183" s="11"/>
    </row>
    <row r="184" spans="1:43" x14ac:dyDescent="0.25">
      <c r="A184" s="624"/>
      <c r="B184" s="617"/>
      <c r="C184" s="617"/>
      <c r="D184" s="30">
        <v>174</v>
      </c>
      <c r="E184" s="31" t="s">
        <v>214</v>
      </c>
      <c r="F184" s="21"/>
      <c r="G184" s="8"/>
      <c r="H184" s="21"/>
      <c r="I184" s="21"/>
      <c r="J184" s="75">
        <f t="shared" si="59"/>
        <v>0</v>
      </c>
      <c r="K184" s="8"/>
      <c r="L184" s="21"/>
      <c r="M184" s="8"/>
      <c r="N184" s="21"/>
      <c r="O184" s="21"/>
      <c r="P184" s="75">
        <f t="shared" si="60"/>
        <v>0</v>
      </c>
      <c r="Q184" s="8"/>
      <c r="R184" s="21"/>
      <c r="S184" s="8"/>
      <c r="T184" s="21">
        <v>0</v>
      </c>
      <c r="U184" s="8">
        <v>0</v>
      </c>
      <c r="V184" s="21"/>
      <c r="W184" s="8"/>
      <c r="X184" s="78">
        <f t="shared" si="61"/>
        <v>0</v>
      </c>
      <c r="Y184" s="90" t="str">
        <f t="shared" si="49"/>
        <v xml:space="preserve">     0 </v>
      </c>
      <c r="Z184" s="22"/>
      <c r="AA184" s="22"/>
      <c r="AB184" s="22"/>
      <c r="AC184" s="22"/>
      <c r="AD184" s="22"/>
      <c r="AE184" s="22"/>
      <c r="AF184" s="22"/>
      <c r="AG184" s="83">
        <f t="shared" si="50"/>
        <v>0</v>
      </c>
      <c r="AH184" s="11"/>
      <c r="AI184" s="22"/>
      <c r="AJ184" s="22"/>
      <c r="AK184" s="22"/>
      <c r="AL184" s="22"/>
      <c r="AM184" s="22"/>
      <c r="AN184" s="22"/>
      <c r="AO184" s="22"/>
      <c r="AP184" s="83">
        <f t="shared" si="51"/>
        <v>0</v>
      </c>
      <c r="AQ184" s="11"/>
    </row>
    <row r="185" spans="1:43" ht="409.5" x14ac:dyDescent="0.25">
      <c r="A185" s="624"/>
      <c r="B185" s="616" t="s">
        <v>215</v>
      </c>
      <c r="C185" s="616" t="s">
        <v>172</v>
      </c>
      <c r="D185" s="30">
        <v>175</v>
      </c>
      <c r="E185" s="31" t="s">
        <v>173</v>
      </c>
      <c r="F185" s="21">
        <v>0</v>
      </c>
      <c r="G185" s="8"/>
      <c r="H185" s="21"/>
      <c r="I185" s="21"/>
      <c r="J185" s="75">
        <f t="shared" si="59"/>
        <v>0</v>
      </c>
      <c r="K185" s="8"/>
      <c r="L185" s="21">
        <v>155.5000004</v>
      </c>
      <c r="M185" s="8" t="s">
        <v>1231</v>
      </c>
      <c r="N185" s="21"/>
      <c r="O185" s="21"/>
      <c r="P185" s="75">
        <f t="shared" si="60"/>
        <v>0</v>
      </c>
      <c r="Q185" s="8"/>
      <c r="R185" s="21"/>
      <c r="S185" s="8"/>
      <c r="T185" s="21">
        <v>8380.5007450000012</v>
      </c>
      <c r="U185" s="8" t="s">
        <v>1204</v>
      </c>
      <c r="V185" s="21"/>
      <c r="W185" s="8"/>
      <c r="X185" s="78">
        <f t="shared" si="61"/>
        <v>8536.0007454000006</v>
      </c>
      <c r="Y185" s="90" t="str">
        <f t="shared" si="49"/>
        <v xml:space="preserve">  1. Ongoing activity.  Proposed Rs.117.50 lakhs for 2350 facilities towards designing and supply of Signages and display board of  NQAS &amp;  scope of services for certified facilities @ Rs.5000/- per facility for 2350 facilities.   In-line with NPCC Discussions, the activity has been shifted from RCH. 30.
Total cost is Rs 38.00 Lakhs 
MusQan gap closure activities for 12 Facilities
a.7 MCH x Rs.3.5 Lakhs =Rs.24.5 Lakhs 
b.2 DHQ x Rs.3.00 Lakhs =Rs.6.00 Lakhs 
c.3 SDH x Rs.2.5 Lakhs =Rs.7.5 Lakhs   
2. Ongoing activity. Proposed Rs.23.40 lakhs @ Rs.11,700 per visit per facility for 200 facilities in a year [Travel Rs.4500, Accommodation Rs. 6000 (Rs.2000 x 3 days) &amp; DA Rs.1200 (i.e. Rs.400 x 3 days) ] per visit by SQAU =  Rs. 11700
3. Ongoing activity. Proposed Rs.55.68 lakhs for TA/DA for RC &amp; DC mentoring visits.
- Proposed Rs.45.6 lakhs @ Rs. 10,000 per month per head for  District consultant for  38 District consultants   
- Proposed Rs.10.08 Lakhs @ Rs.12,000/-per month for 7 Regional consultants.
4.  Ongoing Activity - Revised as per NPCC Discussion 
Proposed Rs.2115.25 Lakhs for Certifications, Re-certification (National &amp; State Certification) under NQAS
Ongoing Activity - Proposed Rs.1680.50 Lakhs for NQAS External assessment cost.
Cost of National External Assessment / Certification (DH/SDH) @ Rs.2,10,000 x 90 = Rs.189 lakhs
Cost of National External Assessment / Certification  (CHC) @ Rs.1,46,000 x 50 = Rs. 73.00 lakhs
Cost of National External assessment / Certification (PHC) @ Rs.1,20,000 x 500 = Rs. 600.00 lakhs
Cost of National External assessment / Certification (HSC-HWC) Virtual @ Rs.6,000 x 1500 = Rs.90.00 lakhs
Cost of National External assessment / Certification (HSC-HWC) @ 96,000 x 200 = Rs.192.00 lakhs.
Cost of National re-assessment/ re certification (DH,SDH,CHC,PHC) @ Rs.92,000x 585 = Rs.536.5  lakhs.
Ongoing Activity - Proposed Rs.466.75 Lakhs for NQAS State assessment cost.
Cost of State Assessment / Certification &amp; Surveillance (DH/SDH) @ 50000 x 86 = Rs.43.00 Lakhs
Cost of State Assessment / Certification  &amp; Surveillance (CHC) @ 25000 x 75 = Rs.18.75  lakhs
Cost of State Assessment / Certification &amp; Surveillance (PHC) @ 21000 x 750 = Rs.157.5  lakhs
Cost of State Assessment / Certification (HSC-HWC) @ 15000 x 1650 = Rs.247.5 lakhs.
5. Ongoing activity. Proposed Rs.5895 lakhs towards to provide the incentivisation for 12 DH ,  75 SDH,  75 CHC  and 750 PHC , 1500 SHC 
Cost of NQAS Incentives for DH nationally certified/surveillance incentive  @ Rs.35 lakhs x 12 = Rs.420 Lakhs
Cost of NQAS Incentives for SDH nationally certified/surveillance incentive  @ Rs.20 lakhs x 75 = Rs.1500 lakhs
Cost of NQAS Incentives for CHC nationally certified/surveillance incentive  @ Rs.3 lakhs x 75 = Rs.225.00 lakhs
Cost of NQAS Incentives for PHC nationally certified/surveillance incentive  @ Rs.2.00 lakhs x 750 = Rs.1500.00 lakhs
Cost of NQAS Incentives for SHC nationally certified/surveillance incentive  @ Rs.1.5 lakhs x 1500 = Rs.2250.00 lakhs
6. Ongoing activity. Proposed Rs.243 lakhs towards Incentivization on attainment of MusQan Certification for7 facilities @ Rs.12 Lakhs each for Pediatric OP, Ward, SNCU, NRC in 7 Medical College Hospitals @ Rs.84.00 Lakhs.
Proposed Rs. 72 lakhs towards first surveillance Incentivization for 9 facilities (1MCH, 4DH,4SDH),
Proposed Rs.  87Lakhs towards second surveillance Incentivization for 9 facilities (7DH,2MCH),
 </v>
      </c>
      <c r="Z185" s="22"/>
      <c r="AA185" s="22"/>
      <c r="AB185" s="22"/>
      <c r="AC185" s="22"/>
      <c r="AD185" s="22"/>
      <c r="AE185" s="22"/>
      <c r="AF185" s="22"/>
      <c r="AG185" s="83">
        <f t="shared" si="50"/>
        <v>0</v>
      </c>
      <c r="AH185" s="11"/>
      <c r="AI185" s="22"/>
      <c r="AJ185" s="22"/>
      <c r="AK185" s="22"/>
      <c r="AL185" s="22"/>
      <c r="AM185" s="22"/>
      <c r="AN185" s="22"/>
      <c r="AO185" s="22"/>
      <c r="AP185" s="83">
        <f t="shared" si="51"/>
        <v>0</v>
      </c>
      <c r="AQ185" s="11"/>
    </row>
    <row r="186" spans="1:43" ht="255" x14ac:dyDescent="0.25">
      <c r="A186" s="624"/>
      <c r="B186" s="617"/>
      <c r="C186" s="617"/>
      <c r="D186" s="30">
        <v>176</v>
      </c>
      <c r="E186" s="31" t="s">
        <v>174</v>
      </c>
      <c r="F186" s="21"/>
      <c r="G186" s="8"/>
      <c r="H186" s="21"/>
      <c r="I186" s="21"/>
      <c r="J186" s="75">
        <f t="shared" si="59"/>
        <v>0</v>
      </c>
      <c r="K186" s="8"/>
      <c r="L186" s="21"/>
      <c r="M186" s="8"/>
      <c r="N186" s="21"/>
      <c r="O186" s="21"/>
      <c r="P186" s="75">
        <f t="shared" si="60"/>
        <v>0</v>
      </c>
      <c r="Q186" s="8"/>
      <c r="R186" s="21"/>
      <c r="S186" s="8"/>
      <c r="T186" s="21">
        <v>3210.8043740000003</v>
      </c>
      <c r="U186" s="8" t="s">
        <v>1223</v>
      </c>
      <c r="V186" s="21"/>
      <c r="W186" s="8"/>
      <c r="X186" s="78">
        <f t="shared" si="61"/>
        <v>3210.8043740000003</v>
      </c>
      <c r="Y186" s="90" t="str">
        <f t="shared" si="49"/>
        <v xml:space="preserve">     1.  Ongoing activity.  Revised as per NPCC Discussion. 
Total cost Rs.671.10 lakhs. Assessments cost Rs.5776 per centre for 12080 centres.  Ongoing activity at a total cost of Rs. Rs.671.10 lakhs for 12080 units.
* Rs.17,000/- per facility for 36 DHs for  Peer Assessment.
* Rs.4,000/- per facility for 242 SDHs , 386 CHCs, Rs. 3000 for 1398 PHCS and Rs.2000 for 4222 HSCs for Peer Assessment.
* Rs.24,000/- per facility for 36 DHs, Rs.16000 for 234 SDHs and Rs. 15000 367 CHCs for  External Assessment.
* Rs.8000/- per facility for 1379 PHCs and 3780 HSCs for  External Assessment.
2.  Ongoing activity. Funds amounting to Rs.2,539.70 Lakhs is proposed towards Kayakalp Awards @ Rs.43,818.15 per centre for 5,796 centres. </v>
      </c>
      <c r="Z186" s="22"/>
      <c r="AA186" s="22"/>
      <c r="AB186" s="22"/>
      <c r="AC186" s="22"/>
      <c r="AD186" s="22"/>
      <c r="AE186" s="22"/>
      <c r="AF186" s="22"/>
      <c r="AG186" s="83">
        <f t="shared" si="50"/>
        <v>0</v>
      </c>
      <c r="AH186" s="11"/>
      <c r="AI186" s="22"/>
      <c r="AJ186" s="22"/>
      <c r="AK186" s="22"/>
      <c r="AL186" s="22"/>
      <c r="AM186" s="22"/>
      <c r="AN186" s="22"/>
      <c r="AO186" s="22"/>
      <c r="AP186" s="83">
        <f t="shared" si="51"/>
        <v>0</v>
      </c>
      <c r="AQ186" s="11"/>
    </row>
    <row r="187" spans="1:43" x14ac:dyDescent="0.25">
      <c r="A187" s="624"/>
      <c r="B187" s="617"/>
      <c r="C187" s="617"/>
      <c r="D187" s="30">
        <v>177</v>
      </c>
      <c r="E187" s="31" t="s">
        <v>175</v>
      </c>
      <c r="F187" s="48"/>
      <c r="G187" s="49"/>
      <c r="H187" s="48"/>
      <c r="I187" s="48"/>
      <c r="J187" s="76"/>
      <c r="K187" s="49"/>
      <c r="L187" s="48"/>
      <c r="M187" s="49"/>
      <c r="N187" s="48"/>
      <c r="O187" s="48"/>
      <c r="P187" s="76"/>
      <c r="Q187" s="49"/>
      <c r="R187" s="48"/>
      <c r="S187" s="49"/>
      <c r="T187" s="48"/>
      <c r="U187" s="49"/>
      <c r="V187" s="48"/>
      <c r="W187" s="49"/>
      <c r="X187" s="80">
        <f t="shared" si="61"/>
        <v>0</v>
      </c>
      <c r="Y187" s="92" t="str">
        <f t="shared" si="49"/>
        <v xml:space="preserve">      </v>
      </c>
      <c r="Z187" s="50"/>
      <c r="AA187" s="50"/>
      <c r="AB187" s="50"/>
      <c r="AC187" s="50"/>
      <c r="AD187" s="50"/>
      <c r="AE187" s="50"/>
      <c r="AF187" s="50"/>
      <c r="AG187" s="85">
        <f t="shared" si="50"/>
        <v>0</v>
      </c>
      <c r="AH187" s="51"/>
      <c r="AI187" s="50"/>
      <c r="AJ187" s="50"/>
      <c r="AK187" s="50"/>
      <c r="AL187" s="50"/>
      <c r="AM187" s="50"/>
      <c r="AN187" s="50"/>
      <c r="AO187" s="50"/>
      <c r="AP187" s="85">
        <f t="shared" si="51"/>
        <v>0</v>
      </c>
      <c r="AQ187" s="51"/>
    </row>
    <row r="188" spans="1:43" ht="135" x14ac:dyDescent="0.25">
      <c r="A188" s="624"/>
      <c r="B188" s="616" t="s">
        <v>216</v>
      </c>
      <c r="C188" s="616" t="s">
        <v>217</v>
      </c>
      <c r="D188" s="30">
        <v>178</v>
      </c>
      <c r="E188" s="31" t="s">
        <v>218</v>
      </c>
      <c r="F188" s="21"/>
      <c r="G188" s="8"/>
      <c r="H188" s="21"/>
      <c r="I188" s="21"/>
      <c r="J188" s="75">
        <f t="shared" ref="J188:J192" si="62">+I188+H188</f>
        <v>0</v>
      </c>
      <c r="K188" s="8"/>
      <c r="L188" s="21"/>
      <c r="M188" s="8"/>
      <c r="N188" s="21"/>
      <c r="O188" s="21"/>
      <c r="P188" s="75">
        <f t="shared" ref="P188:P192" si="63">+O188+N188</f>
        <v>0</v>
      </c>
      <c r="Q188" s="8"/>
      <c r="R188" s="21"/>
      <c r="S188" s="8"/>
      <c r="T188" s="21">
        <v>280.22000000000003</v>
      </c>
      <c r="U188" s="8" t="s">
        <v>421</v>
      </c>
      <c r="V188" s="21"/>
      <c r="W188" s="8"/>
      <c r="X188" s="78">
        <f t="shared" si="61"/>
        <v>280.22000000000003</v>
      </c>
      <c r="Y188" s="90" t="str">
        <f t="shared" si="49"/>
        <v xml:space="preserve">     Ongoing activity. 
1. Comprehensive Grievance Redressal Mechanism and Centralised Control Room – Funds amounting to Rs.253.00 Lakhs are proposed towards operational cost for Comprehensive Grievance Redressal Mechanism. 
2. Rs.27.22 Lakhs is proposed for operation of a Centralised Control Room at the State level to monitor RBSK and MMU operations. </v>
      </c>
      <c r="Z188" s="22"/>
      <c r="AA188" s="22"/>
      <c r="AB188" s="22"/>
      <c r="AC188" s="22"/>
      <c r="AD188" s="22"/>
      <c r="AE188" s="22"/>
      <c r="AF188" s="22"/>
      <c r="AG188" s="83">
        <f t="shared" si="50"/>
        <v>0</v>
      </c>
      <c r="AH188" s="11"/>
      <c r="AI188" s="22"/>
      <c r="AJ188" s="22"/>
      <c r="AK188" s="22"/>
      <c r="AL188" s="22"/>
      <c r="AM188" s="22"/>
      <c r="AN188" s="22"/>
      <c r="AO188" s="22"/>
      <c r="AP188" s="83">
        <f t="shared" si="51"/>
        <v>0</v>
      </c>
      <c r="AQ188" s="11"/>
    </row>
    <row r="189" spans="1:43" ht="135" x14ac:dyDescent="0.25">
      <c r="A189" s="624"/>
      <c r="B189" s="617"/>
      <c r="C189" s="617"/>
      <c r="D189" s="30">
        <v>179</v>
      </c>
      <c r="E189" s="31" t="s">
        <v>88</v>
      </c>
      <c r="F189" s="21"/>
      <c r="G189" s="8"/>
      <c r="H189" s="21"/>
      <c r="I189" s="21"/>
      <c r="J189" s="75">
        <f t="shared" si="62"/>
        <v>0</v>
      </c>
      <c r="K189" s="8"/>
      <c r="L189" s="21"/>
      <c r="M189" s="8"/>
      <c r="N189" s="21"/>
      <c r="O189" s="21"/>
      <c r="P189" s="75">
        <f t="shared" si="63"/>
        <v>0</v>
      </c>
      <c r="Q189" s="8"/>
      <c r="R189" s="21"/>
      <c r="S189" s="8"/>
      <c r="T189" s="21">
        <v>116.4</v>
      </c>
      <c r="U189" s="8" t="s">
        <v>1224</v>
      </c>
      <c r="V189" s="21"/>
      <c r="W189" s="8"/>
      <c r="X189" s="78">
        <f t="shared" si="61"/>
        <v>116.4</v>
      </c>
      <c r="Y189" s="90" t="str">
        <f t="shared" si="49"/>
        <v xml:space="preserve">     1. Ongoing activity.  Tribal Sickle Cell Anaemia and Prevention of Haemoglobinopathies – Funds amounting to Rs.41.40 Lakhs are proposed for implementation of screening and treatment activities through 3 NGOs @ Rs.13.80 Lakhs per NGO.
2. Ongoing activity.  Tribal Bed Grant Scheme through NGOs – Funds amounting to Rs.75.00 Lakhs are proposed for implementation of the Tribal Bed Grant Scheme through 2 NGOs at Rs.37.50 Lakhs per NGO. </v>
      </c>
      <c r="Z189" s="22"/>
      <c r="AA189" s="22"/>
      <c r="AB189" s="22"/>
      <c r="AC189" s="22"/>
      <c r="AD189" s="22"/>
      <c r="AE189" s="22"/>
      <c r="AF189" s="22"/>
      <c r="AG189" s="83">
        <f t="shared" si="50"/>
        <v>0</v>
      </c>
      <c r="AH189" s="11"/>
      <c r="AI189" s="22"/>
      <c r="AJ189" s="22"/>
      <c r="AK189" s="22"/>
      <c r="AL189" s="22"/>
      <c r="AM189" s="22"/>
      <c r="AN189" s="22"/>
      <c r="AO189" s="22"/>
      <c r="AP189" s="83">
        <f t="shared" si="51"/>
        <v>0</v>
      </c>
      <c r="AQ189" s="11"/>
    </row>
    <row r="190" spans="1:43" ht="409.5" x14ac:dyDescent="0.25">
      <c r="A190" s="624"/>
      <c r="B190" s="617"/>
      <c r="C190" s="617"/>
      <c r="D190" s="30">
        <v>180</v>
      </c>
      <c r="E190" s="31" t="s">
        <v>219</v>
      </c>
      <c r="F190" s="21"/>
      <c r="G190" s="8"/>
      <c r="H190" s="21"/>
      <c r="I190" s="21"/>
      <c r="J190" s="75">
        <f t="shared" si="62"/>
        <v>0</v>
      </c>
      <c r="K190" s="8"/>
      <c r="L190" s="21"/>
      <c r="M190" s="8"/>
      <c r="N190" s="21"/>
      <c r="O190" s="21">
        <v>16307.95168</v>
      </c>
      <c r="P190" s="75">
        <f t="shared" si="63"/>
        <v>16307.95168</v>
      </c>
      <c r="Q190" s="8" t="s">
        <v>1255</v>
      </c>
      <c r="R190" s="21">
        <v>0</v>
      </c>
      <c r="S190" s="8"/>
      <c r="T190" s="21"/>
      <c r="U190" s="8"/>
      <c r="V190" s="21"/>
      <c r="W190" s="8"/>
      <c r="X190" s="78">
        <f t="shared" si="61"/>
        <v>16307.95168</v>
      </c>
      <c r="Y190" s="90" t="str">
        <f t="shared" si="49"/>
        <v xml:space="preserve">   1. Ongoing activity. Free Drugs for Primary Care Facilities – 
Funds amounting to Rs.4,000 Lakhs are proposed for supply of free drugs to 2,336 PHCs based on performance. Details are enclosed in HSS 180 – Free Drugs (Primary Care).
2.  Ongoing activity: Other Free Drugs - Funds amounting to Rs.506.25 Lakhs are proposed towards procurement and supply of other essential free drugs.
3. Ongoing activity.  Free Drugs for Secondary Care Facilities – Funds are proposed towards supply of free drugs to 299 District Hospitals and Sub-District Hospitals based on performance. Details are enclosed in HSS 180 – Free Drugs (Secondary Care).  Total cost.Rs.2500 lakhs
4. New activity.  Provision of Drugs at Hard-to -Reach tribal Areas. 
Building is under construction by Tribal Dept. For each MPC:  Drugs @ Rs.1 Lakhs per annum.  Total cost is Rs.25 lakhs for 25 MPCs Details enclosed in HSSR 180 MPCAs per the NPCC Discussion, the activity has been shifted from HSS (U).127
5.Ongoing activity. Drugs and Supplies: 1. Rs 708 Lakhs for drugs for 708 USHAC @ Rs. 100000. State to propose/shift the proposal under the Free Drug Service Initiative for Urban health facilities.  As per the NPCC Discussion, the activity has been shifted from HSS (U).137
6. Ongoing activity. Rs 1398 lakhs for 466 UPHCs under free drug initiative @Rs.3 lakhs/UPHC for FY 26-27.   State to propose/shift the proposal under the Free Drug Service Initiative for Urban health facilities.  As per the NPCC Discussion, the activity has been shifted from HSS (U).138
7. Ongoing activity. Rs. 156 lakhs for EDL &amp; NCD drugs for 39 UCHCs  @ Rs.4 lakhs/Facility. State to propose/shift the proposal under the Free Drug Service Initiative for Urban health facilities. As per the NPCC Discussion, the activity has been shifted from NCD.110
8. Ongoing activity.  Drugs &amp; supplies for PHCs @ Rs.1 lakh per PHC.  Total cost is Rs.1443 lakhs for 1443 PHCs.  As per the NPCC Discussion, the activity has been shifted from NCD.110
9. Ongoing activity.  Drugs &amp; supplies for HSCs @ Rs.15000 per HSC.  Total cost is Rs.1399.50 lakhs for 9330 HSCsAs per the NPCC Discussion, the activity has been shifted from NCD.99
10. Ongoing activity.  NPHCE - Drugs for 38 districts @ Rs.1 Lakh each.   Total cost is Rs.38 lakhs.  As per the NPCC Discussion, the activity has been shifted from NCD.119
11.Ongoing activity.  Procurement of Oral Morphine Tablet @ Rs.1 lakh per district.  Total cost is Rs.38 lakhs for 38 districts.  As per the NPCC Discussion, the activity has been shifted from NCD.107
12. Ongoing activity.  Total cost is Rs.380 lakhs.  NCD drugs for NCD clinics in 38 districts.  As per the NPCC Discussion, the activity has been shifted from NCD.108
13. Ongoing activity.  Drugs &amp; supplies for District CHC - 388 and SDH-262.  NCD drugs @ Rs.5.22 lakhs per facility.  Total cost is Rs.3393 lakhs for 650 facilities.  
14. Ongoing Activity 
Rs. 323.20 Lakhs for RBSK Drugs @ Rs. 0.4 Lakhs per unit for 808 unit. As per the NPCC Discussion, the activity has been shifted from RCH.21   </v>
      </c>
      <c r="Z190" s="22"/>
      <c r="AA190" s="22"/>
      <c r="AB190" s="22"/>
      <c r="AC190" s="22"/>
      <c r="AD190" s="22"/>
      <c r="AE190" s="22"/>
      <c r="AF190" s="22"/>
      <c r="AG190" s="83">
        <f t="shared" si="50"/>
        <v>0</v>
      </c>
      <c r="AH190" s="11"/>
      <c r="AI190" s="22"/>
      <c r="AJ190" s="22"/>
      <c r="AK190" s="22"/>
      <c r="AL190" s="22"/>
      <c r="AM190" s="22"/>
      <c r="AN190" s="22"/>
      <c r="AO190" s="22"/>
      <c r="AP190" s="83">
        <f t="shared" si="51"/>
        <v>0</v>
      </c>
      <c r="AQ190" s="11"/>
    </row>
    <row r="191" spans="1:43" ht="409.5" x14ac:dyDescent="0.25">
      <c r="A191" s="624"/>
      <c r="B191" s="617"/>
      <c r="C191" s="617"/>
      <c r="D191" s="30">
        <v>181</v>
      </c>
      <c r="E191" s="31" t="s">
        <v>220</v>
      </c>
      <c r="F191" s="21"/>
      <c r="G191" s="8"/>
      <c r="H191" s="21"/>
      <c r="I191" s="21"/>
      <c r="J191" s="75">
        <f t="shared" si="62"/>
        <v>0</v>
      </c>
      <c r="K191" s="8"/>
      <c r="L191" s="21">
        <v>2298.1999999</v>
      </c>
      <c r="M191" s="94" t="s">
        <v>1189</v>
      </c>
      <c r="N191" s="21"/>
      <c r="O191" s="21"/>
      <c r="P191" s="75">
        <f t="shared" si="63"/>
        <v>0</v>
      </c>
      <c r="Q191" s="8"/>
      <c r="R191" s="21">
        <v>5541.3509800000002</v>
      </c>
      <c r="S191" s="8" t="s">
        <v>1195</v>
      </c>
      <c r="T191" s="21"/>
      <c r="U191" s="8"/>
      <c r="V191" s="21">
        <v>103.80832000000001</v>
      </c>
      <c r="W191" s="8" t="s">
        <v>911</v>
      </c>
      <c r="X191" s="78">
        <f t="shared" si="61"/>
        <v>7943.3592999000002</v>
      </c>
      <c r="Y191" s="90" t="str">
        <f t="shared" si="49"/>
        <v xml:space="preserve">  1. New activity.  Rs 522.25 Lakhs towards increasing diagnostic capabilities and healthcare delivery.  Procurement of X Ray and CR @ Rs.20.89 lakhs per unit.  Total cost is Rs.522.25 lakhs for 25 units.  Details enclosed in HSSR 181 X ray and CR
2. New activity.  Procurement of Digital Radiography @ Rs.85 lakhs per unit.  Details enclosed in HSSR 181 Digital Radiography
3. New activity.  As per the NPCC Discussion, proposed for additional CT and 64 slice CT as recommended by the HCT Division in line with the revised FDSI guidelines. In this regard, the proposal has been revised accordingly. 
Procurement of two 16 Slice CT for Vedaranyam &amp; Kovilpatti DH @ Rs.297 Lakhs each and one 64 Slice CT for Rajiv Gandhi General Hospital @ Rs.400 Lakhs, totalling to Rs.994 Lakhs.  Details enclosed in HSSR 181 CT
4. New activity.  Procurement of equipment for Pathology Department for handling biopsy samples is proposed. 
Based on gap analysis among 38 GHs, the following requirements have been identified:
Automated Tissue Processors – 2 units
Automated Tissue Embedders – 7 units
Automated Microtomes – 6 units
Procurement of Pathology equipment at Rs.17.53 lakhs per centre.  Total cost is Rs.262.95 lakhs for 15 units.  Details enclosed in HSSR 181 Pathology equipment
5. New activity.  Procurement of Fluoroscope for GH Karur at Rs.24 lakhs.  Details enclosed in HSSR 181 Fluoroscope
6.New activity.  Revised as per NPCC Discussion. Procurement of Digital Mammogram to Paramakudi, Thirukovilur, Tiruthani and Cheyyar DH at Rs.60 lakhs per centre.  Total cost is Rs.240 lakhs for 4 centres.  Details enclosed in HSSR 181 Digital Mammogram  
7.  Ongoing activity.  Free Diagnostic Service Initiative – Funds amounting to Rs.4,948.23 Lakhs are proposed towards procurement of reagents for District Hospitals, Sub-District Hospitals, CHCs, PHCs and SHCs.
8.  Ongoing activity.  LIMS Consumables under Free Diagnostic Service Initiative - Funds amounting to Rs.39.37 Lakhs are proposed towards procurement of LIMS consumables.
9.  Ongoing activity.  Sample Transportation under Free Diagnostic Service Initiative – Funds amounting to Rs.450.00 Lakhs are proposed towards sample transportation cost at Rs.6 per km and honorarium of Rs.100 for sample transporters.
10. Ongoing Activity: As per NPCC discussion. Activity has been shifted from HSS (U).137.
 Proposed for Rs.78.75 lakhs for procurement of Reagents for 35 CPHLs @Rs.2.25 lakhs/CPHL for FY 26-27.
11. As per NPCC Discussion activity shifted from HSS.180.
Provision of Diagnostic at Hard-to -Reach tribal Areas. 
Building is under construction by Tribal Dept. 
For each MPC:
Diagnostics  @ Rs.1 Lakhs per annum 
Total cost is Rs.25 lakhs for 25 MPCs Details enclosed in HSSR 180 MPC  
11.  Ongoing activity.  External Quality Assurance Scheme (EQAS) – Funds amounting to Rs.103.81 Lakhs are proposed towards implementation of EQAS for District Hospitals, Sub-District Hospitals, CHCs, PHCs and SHCs.
12. Ongoing activity.  In-line with the discussions in NPCC, the activity for NABL Accreditation for District Hospital proposed for Rs.4 Lakhs has been dropped. </v>
      </c>
      <c r="Z191" s="22"/>
      <c r="AA191" s="22"/>
      <c r="AB191" s="22"/>
      <c r="AC191" s="22"/>
      <c r="AD191" s="22"/>
      <c r="AE191" s="22"/>
      <c r="AF191" s="22"/>
      <c r="AG191" s="83">
        <f t="shared" si="50"/>
        <v>0</v>
      </c>
      <c r="AH191" s="11"/>
      <c r="AI191" s="22"/>
      <c r="AJ191" s="22"/>
      <c r="AK191" s="22"/>
      <c r="AL191" s="22"/>
      <c r="AM191" s="22"/>
      <c r="AN191" s="22"/>
      <c r="AO191" s="22"/>
      <c r="AP191" s="83">
        <f t="shared" si="51"/>
        <v>0</v>
      </c>
      <c r="AQ191" s="11"/>
    </row>
    <row r="192" spans="1:43" ht="195" x14ac:dyDescent="0.25">
      <c r="A192" s="624"/>
      <c r="B192" s="617"/>
      <c r="C192" s="617"/>
      <c r="D192" s="30">
        <v>182</v>
      </c>
      <c r="E192" s="31" t="s">
        <v>221</v>
      </c>
      <c r="F192" s="21"/>
      <c r="G192" s="8"/>
      <c r="H192" s="21"/>
      <c r="I192" s="21"/>
      <c r="J192" s="75">
        <f t="shared" si="62"/>
        <v>0</v>
      </c>
      <c r="K192" s="8"/>
      <c r="L192" s="21"/>
      <c r="M192" s="8"/>
      <c r="N192" s="21"/>
      <c r="O192" s="21"/>
      <c r="P192" s="75">
        <f t="shared" si="63"/>
        <v>0</v>
      </c>
      <c r="Q192" s="8"/>
      <c r="R192" s="21"/>
      <c r="S192" s="8"/>
      <c r="T192" s="21">
        <v>1099.6500000000001</v>
      </c>
      <c r="U192" s="8" t="s">
        <v>1225</v>
      </c>
      <c r="V192" s="21"/>
      <c r="W192" s="8"/>
      <c r="X192" s="78">
        <f t="shared" si="61"/>
        <v>1099.6500000000001</v>
      </c>
      <c r="Y192" s="90" t="str">
        <f t="shared" si="49"/>
        <v xml:space="preserve">     1. Ongoing activity.  Funds amounting to Rs.1,012.50 Lakhs are proposed towards operational cost for 405 MMUs, including Rs.2.40 Lakhs per unit for mobility and Rs.10,000 per unit for contingency.
2. Ongoing activity.  Funds amounting to Rs.84.00 Lakhs are proposed towards operational cost for Tribal Mobile Medical Units operated through 20 NGOs in 15 districts @ Rs.4.20 Lakhs per unit.
3. New activity.  Establishment of Tribal Mobile Medical Unit – Funds amounting to Rs.3.15 Lakhs are proposed for establishment of a Tribal Mobile Medical Unit in Tiruppur district. </v>
      </c>
      <c r="Z192" s="22"/>
      <c r="AA192" s="22"/>
      <c r="AB192" s="22"/>
      <c r="AC192" s="22"/>
      <c r="AD192" s="22"/>
      <c r="AE192" s="22"/>
      <c r="AF192" s="22"/>
      <c r="AG192" s="83">
        <f t="shared" si="50"/>
        <v>0</v>
      </c>
      <c r="AH192" s="11"/>
      <c r="AI192" s="22"/>
      <c r="AJ192" s="22"/>
      <c r="AK192" s="22"/>
      <c r="AL192" s="22"/>
      <c r="AM192" s="22"/>
      <c r="AN192" s="22"/>
      <c r="AO192" s="22"/>
      <c r="AP192" s="83">
        <f t="shared" si="51"/>
        <v>0</v>
      </c>
      <c r="AQ192" s="11"/>
    </row>
    <row r="193" spans="1:43" ht="45" x14ac:dyDescent="0.25">
      <c r="A193" s="624"/>
      <c r="B193" s="617"/>
      <c r="C193" s="617"/>
      <c r="D193" s="30">
        <v>183</v>
      </c>
      <c r="E193" s="31" t="s">
        <v>222</v>
      </c>
      <c r="F193" s="48"/>
      <c r="G193" s="49"/>
      <c r="H193" s="48"/>
      <c r="I193" s="48"/>
      <c r="J193" s="76"/>
      <c r="K193" s="49"/>
      <c r="L193" s="48"/>
      <c r="M193" s="49"/>
      <c r="N193" s="48"/>
      <c r="O193" s="48"/>
      <c r="P193" s="76"/>
      <c r="Q193" s="49"/>
      <c r="R193" s="48"/>
      <c r="S193" s="49"/>
      <c r="T193" s="48"/>
      <c r="U193" s="49"/>
      <c r="V193" s="48"/>
      <c r="W193" s="49"/>
      <c r="X193" s="80"/>
      <c r="Y193" s="91" t="str">
        <f t="shared" si="49"/>
        <v xml:space="preserve">      </v>
      </c>
      <c r="Z193" s="50"/>
      <c r="AA193" s="50"/>
      <c r="AB193" s="50"/>
      <c r="AC193" s="50"/>
      <c r="AD193" s="50"/>
      <c r="AE193" s="50"/>
      <c r="AF193" s="50"/>
      <c r="AG193" s="85"/>
      <c r="AH193" s="51"/>
      <c r="AI193" s="50"/>
      <c r="AJ193" s="50"/>
      <c r="AK193" s="50"/>
      <c r="AL193" s="50"/>
      <c r="AM193" s="50"/>
      <c r="AN193" s="50"/>
      <c r="AO193" s="50"/>
      <c r="AP193" s="85"/>
      <c r="AQ193" s="51"/>
    </row>
    <row r="194" spans="1:43" ht="135" x14ac:dyDescent="0.25">
      <c r="A194" s="624"/>
      <c r="B194" s="29" t="s">
        <v>223</v>
      </c>
      <c r="C194" s="29" t="s">
        <v>224</v>
      </c>
      <c r="D194" s="30">
        <v>184</v>
      </c>
      <c r="E194" s="31" t="s">
        <v>225</v>
      </c>
      <c r="F194" s="21"/>
      <c r="G194" s="8"/>
      <c r="H194" s="21"/>
      <c r="I194" s="21"/>
      <c r="J194" s="75">
        <f t="shared" ref="J194:J199" si="64">+I194+H194</f>
        <v>0</v>
      </c>
      <c r="K194" s="8"/>
      <c r="L194" s="21"/>
      <c r="M194" s="8"/>
      <c r="N194" s="21"/>
      <c r="O194" s="21"/>
      <c r="P194" s="75">
        <f t="shared" ref="P194:P199" si="65">+O194+N194</f>
        <v>0</v>
      </c>
      <c r="Q194" s="8"/>
      <c r="R194" s="21"/>
      <c r="S194" s="8"/>
      <c r="T194" s="21">
        <v>1676.3196100000002</v>
      </c>
      <c r="U194" s="8" t="s">
        <v>1226</v>
      </c>
      <c r="V194" s="21"/>
      <c r="W194" s="8"/>
      <c r="X194" s="78">
        <f t="shared" si="61"/>
        <v>1676.3196100000002</v>
      </c>
      <c r="Y194" s="90" t="str">
        <f t="shared" si="49"/>
        <v xml:space="preserve">     1. Ongoing activity.  Maintenance of Ophthalmic Equipment – Funds amounting to Rs.5.00 Lakhs are proposed towards maintenance of Ophthalmic equipment in Primary and Secondary Care facilities.
2. Ongoing activity. Maintenance of NHM Equipment – Funds amounting to Rs.1,671.32 Lakhs is proposed towards maintenance of all equipment supplied under NHM for Primary and Secondary Care at Rs.48.93 Lakhs per district. </v>
      </c>
      <c r="Z194" s="22"/>
      <c r="AA194" s="22"/>
      <c r="AB194" s="22"/>
      <c r="AC194" s="22"/>
      <c r="AD194" s="22"/>
      <c r="AE194" s="22"/>
      <c r="AF194" s="22"/>
      <c r="AG194" s="83">
        <f t="shared" si="50"/>
        <v>0</v>
      </c>
      <c r="AH194" s="11"/>
      <c r="AI194" s="22"/>
      <c r="AJ194" s="22"/>
      <c r="AK194" s="22"/>
      <c r="AL194" s="22"/>
      <c r="AM194" s="22"/>
      <c r="AN194" s="22"/>
      <c r="AO194" s="22"/>
      <c r="AP194" s="83">
        <f t="shared" si="51"/>
        <v>0</v>
      </c>
      <c r="AQ194" s="11"/>
    </row>
    <row r="195" spans="1:43" ht="105" x14ac:dyDescent="0.25">
      <c r="A195" s="624"/>
      <c r="B195" s="616" t="s">
        <v>226</v>
      </c>
      <c r="C195" s="616" t="s">
        <v>177</v>
      </c>
      <c r="D195" s="30">
        <v>185</v>
      </c>
      <c r="E195" s="31" t="s">
        <v>178</v>
      </c>
      <c r="F195" s="22">
        <v>108224.88</v>
      </c>
      <c r="G195" s="9" t="s">
        <v>912</v>
      </c>
      <c r="H195" s="22"/>
      <c r="I195" s="22"/>
      <c r="J195" s="75">
        <f t="shared" si="64"/>
        <v>0</v>
      </c>
      <c r="K195" s="9"/>
      <c r="L195" s="22"/>
      <c r="M195" s="9"/>
      <c r="N195" s="22"/>
      <c r="O195" s="22"/>
      <c r="P195" s="75">
        <f t="shared" si="65"/>
        <v>0</v>
      </c>
      <c r="Q195" s="9"/>
      <c r="R195" s="22"/>
      <c r="S195" s="9"/>
      <c r="T195" s="22"/>
      <c r="U195" s="9"/>
      <c r="V195" s="22"/>
      <c r="W195" s="9"/>
      <c r="X195" s="78">
        <f t="shared" si="61"/>
        <v>108224.88</v>
      </c>
      <c r="Y195" s="90" t="str">
        <f t="shared" si="49"/>
        <v xml:space="preserve">Ongoing activity. Revised as per NPCC Discussion. 
Human Resource Remuneration  – Funds is proposed towards payment of remuneration, including EPF and increments, for human resources engaged across the State for service delivery under NHM–Tamil Nadu for a total amount of Rs.108224.88 Lakhs inclusive of Hiring of Specialists (Rs.400 lakhs)      </v>
      </c>
      <c r="Z195" s="22"/>
      <c r="AA195" s="22"/>
      <c r="AB195" s="22"/>
      <c r="AC195" s="22"/>
      <c r="AD195" s="22"/>
      <c r="AE195" s="22"/>
      <c r="AF195" s="22"/>
      <c r="AG195" s="83">
        <f t="shared" si="50"/>
        <v>0</v>
      </c>
      <c r="AH195" s="16"/>
      <c r="AI195" s="22"/>
      <c r="AJ195" s="22"/>
      <c r="AK195" s="22"/>
      <c r="AL195" s="22"/>
      <c r="AM195" s="22"/>
      <c r="AN195" s="22"/>
      <c r="AO195" s="22"/>
      <c r="AP195" s="83">
        <f t="shared" si="51"/>
        <v>0</v>
      </c>
      <c r="AQ195" s="16"/>
    </row>
    <row r="196" spans="1:43" ht="409.5" x14ac:dyDescent="0.25">
      <c r="A196" s="624"/>
      <c r="B196" s="616"/>
      <c r="C196" s="616"/>
      <c r="D196" s="30">
        <v>186</v>
      </c>
      <c r="E196" s="31" t="s">
        <v>352</v>
      </c>
      <c r="F196" s="21">
        <v>2816.5569600000003</v>
      </c>
      <c r="G196" s="8" t="s">
        <v>1233</v>
      </c>
      <c r="H196" s="21"/>
      <c r="I196" s="21"/>
      <c r="J196" s="75">
        <f t="shared" si="64"/>
        <v>0</v>
      </c>
      <c r="K196" s="8"/>
      <c r="L196" s="21"/>
      <c r="M196" s="8"/>
      <c r="N196" s="21"/>
      <c r="O196" s="21"/>
      <c r="P196" s="75">
        <f t="shared" si="65"/>
        <v>0</v>
      </c>
      <c r="Q196" s="8"/>
      <c r="R196" s="21"/>
      <c r="S196" s="8"/>
      <c r="T196" s="21"/>
      <c r="U196" s="8"/>
      <c r="V196" s="21"/>
      <c r="W196" s="8"/>
      <c r="X196" s="78">
        <f t="shared" si="61"/>
        <v>2816.5569600000003</v>
      </c>
      <c r="Y196" s="90" t="str">
        <f t="shared" si="49"/>
        <v xml:space="preserve">1. New activity.  Funds amounting to Rs.360.22 Lakhs is proposed towards performance-based incentives for 10,969 Women Health Volunteers (WHVs) at an average cost of Rs.3,284 per WHV per year, covering incentives @ Rs.20 per screened positive case and Rs.20 per referral to higher facilities. Details are enclosed in HSSR 186 – WHV Cancer Incentive.
2. Ongoing activity. Physiotherapist Incentives – Funds amounting to Rs.361.14 Lakhs is proposed towards incentives for 463 Physiotherapists under NPPC @  Rs.78,000 per Physiotherapist per annum.
3. Ongoing activity. Staff Nurse Incentives – Funds amounting to Rs.361.14 Lakhs is proposed towards incentives for 463 Staff Nurses @ Rs.78,000 per Staff Nurse per annum.
4. Ongoing activity. Funds amounting to Rs.75.60 Lakhs is proposed towards peer supporter incentives for 42 Treatment Centres @ Rs.15,000 per peer supporter per month. 
5. Ongoing activity. NVHCP Incentives – Funds amounting to Rs.17.64 Lakhs is proposed towards incentives for 42 Treatment Centres @ Rs.42,000 per centre.
6. Ongoing Activity: Child Health Follow-up Visits – Funds amounting to Rs.376 Lakhs is proposed towards follow-up visits for 1,50,401 children @ Rs.50 per visit for 5 visits.
7. Ongoing activity. Incentive for Anganwadi Workers – Funds amounting to Rs.108.97 Lakhs are proposed towards incentives for Anganwadi Workers for two rounds @ Rs.200 per worker per round.
8. Ongoing Activity:  Prophylactic Distribution of ORS for U5 Children – Funds amounting to Rs.54.48 Lakhs is proposed towards prophylactic distribution of ORS to families with under-five children @ Rs.100 per Anganwadi Worker.
9. Ongoing activity.  Funds amounting to Rs.910.00 Lakhs are proposed towards insurance and welfare for staff working under NHM.
10. Ongoing activity : Funds amounting to Rs.185.96 Lakhs is proposed towards incentives for 2 Peer Educators per school in 15,497 schools at Rs.600 per Peer Educator.
11. Activity has been shifted from NDCP. 83 &amp; revised as per NPCC Discussion.      
New activity.  Creation of  three new Treatment Centres with high case load of Hepatitis B &amp; C. Proposed for Rs.2.3 Lakhs per institution per year towards  engaging Peer supports @Rs.1.8 Lakhs per annum. Total cost is Rs.5.40 lakhs.  
Details enclosed in HSS 194 NVHCP TC      </v>
      </c>
      <c r="Z196" s="22"/>
      <c r="AA196" s="22"/>
      <c r="AB196" s="22"/>
      <c r="AC196" s="22"/>
      <c r="AD196" s="22"/>
      <c r="AE196" s="22"/>
      <c r="AF196" s="22"/>
      <c r="AG196" s="83">
        <f t="shared" si="50"/>
        <v>0</v>
      </c>
      <c r="AH196" s="15"/>
      <c r="AI196" s="22"/>
      <c r="AJ196" s="22"/>
      <c r="AK196" s="22"/>
      <c r="AL196" s="22"/>
      <c r="AM196" s="22"/>
      <c r="AN196" s="22"/>
      <c r="AO196" s="22"/>
      <c r="AP196" s="83">
        <f t="shared" si="51"/>
        <v>0</v>
      </c>
      <c r="AQ196" s="15"/>
    </row>
    <row r="197" spans="1:43" ht="60" x14ac:dyDescent="0.25">
      <c r="A197" s="624"/>
      <c r="B197" s="616"/>
      <c r="C197" s="616"/>
      <c r="D197" s="30">
        <v>187</v>
      </c>
      <c r="E197" s="31" t="s">
        <v>227</v>
      </c>
      <c r="F197" s="22">
        <v>10911.418959999999</v>
      </c>
      <c r="G197" s="9" t="s">
        <v>422</v>
      </c>
      <c r="H197" s="22"/>
      <c r="I197" s="22"/>
      <c r="J197" s="75">
        <f t="shared" si="64"/>
        <v>0</v>
      </c>
      <c r="K197" s="9"/>
      <c r="L197" s="22"/>
      <c r="M197" s="9"/>
      <c r="N197" s="22"/>
      <c r="O197" s="22"/>
      <c r="P197" s="75">
        <f t="shared" si="65"/>
        <v>0</v>
      </c>
      <c r="Q197" s="9"/>
      <c r="R197" s="22"/>
      <c r="S197" s="9"/>
      <c r="T197" s="22"/>
      <c r="U197" s="9"/>
      <c r="V197" s="22"/>
      <c r="W197" s="9"/>
      <c r="X197" s="78">
        <f t="shared" si="61"/>
        <v>10911.418959999999</v>
      </c>
      <c r="Y197" s="90" t="str">
        <f t="shared" si="49"/>
        <v xml:space="preserve">Ongoing activity: Funds amounting to Rs.10,911.42 Lakhs is proposed for remuneration of 7,291 CHOs engaged at Ayushman Arogya Mandir Centres across the state.      </v>
      </c>
      <c r="Z197" s="22"/>
      <c r="AA197" s="22"/>
      <c r="AB197" s="22"/>
      <c r="AC197" s="22"/>
      <c r="AD197" s="22"/>
      <c r="AE197" s="22"/>
      <c r="AF197" s="22"/>
      <c r="AG197" s="83">
        <f t="shared" si="50"/>
        <v>0</v>
      </c>
      <c r="AH197" s="11"/>
      <c r="AI197" s="22"/>
      <c r="AJ197" s="22"/>
      <c r="AK197" s="22"/>
      <c r="AL197" s="22"/>
      <c r="AM197" s="22"/>
      <c r="AN197" s="22"/>
      <c r="AO197" s="22"/>
      <c r="AP197" s="83">
        <f t="shared" si="51"/>
        <v>0</v>
      </c>
      <c r="AQ197" s="11"/>
    </row>
    <row r="198" spans="1:43" ht="360" x14ac:dyDescent="0.25">
      <c r="A198" s="624"/>
      <c r="B198" s="616"/>
      <c r="C198" s="616"/>
      <c r="D198" s="30">
        <v>188</v>
      </c>
      <c r="E198" s="31" t="s">
        <v>179</v>
      </c>
      <c r="F198" s="21"/>
      <c r="G198" s="8"/>
      <c r="H198" s="21"/>
      <c r="I198" s="21"/>
      <c r="J198" s="75">
        <f t="shared" si="64"/>
        <v>0</v>
      </c>
      <c r="K198" s="8"/>
      <c r="L198" s="21"/>
      <c r="M198" s="8"/>
      <c r="N198" s="21"/>
      <c r="O198" s="21"/>
      <c r="P198" s="75">
        <f t="shared" si="65"/>
        <v>0</v>
      </c>
      <c r="Q198" s="8"/>
      <c r="R198" s="21"/>
      <c r="S198" s="8"/>
      <c r="T198" s="21">
        <v>2384.37</v>
      </c>
      <c r="U198" s="8" t="s">
        <v>1239</v>
      </c>
      <c r="V198" s="21"/>
      <c r="W198" s="8"/>
      <c r="X198" s="78">
        <f t="shared" si="61"/>
        <v>2384.37</v>
      </c>
      <c r="Y198" s="90" t="str">
        <f t="shared" si="49"/>
        <v xml:space="preserve">     1. As per NPCC Discussion, the WHV incentives have been shifted to HSS. 186.
2. Ongoing activity. Revised as per NPCC Discussion, Performance Based Incentives have been proposed for Rs.655.05 lakhs  to 7291  MLHPs/CHOs @ Rs.1000/month for 12 months to 4848 in-position MLHPs/ CHOs &amp; Rs.1000/month for 3 months for 2443 to be recruited MLHPs/CHOs.
3. Ongoing activity. Revised as per NPCC Discussion, Team Based Incentives have been proposed for Rs.365.76 lakhs  to Grade-II Health Inspectors/MPW-Male  @ Rs.1000/month for 12 months to 2448 in-position Grade-II Health Inspectors/MPW-Male  &amp; Rs.1000/month for 3 months for 2400 to be recruited Grade-II Health Inspectors/MPW-Male.
4. Included as per NPCC Discussion. Proposed Rs.318 Lakhs towards team based incentives under CPHC for 2650 ASHA Workers @ Rs.1000 per month per person, proposed for 12 months. 
5. Ongoing activity: 
Proposed Rs.1045.56 lakhs towards ASHA (WHV) incetnive for Team based  @ Rs.1000/Month per WHV for 8713 WHVs .(Rural) </v>
      </c>
      <c r="Z198" s="22"/>
      <c r="AA198" s="22"/>
      <c r="AB198" s="22"/>
      <c r="AC198" s="22"/>
      <c r="AD198" s="22"/>
      <c r="AE198" s="22"/>
      <c r="AF198" s="22"/>
      <c r="AG198" s="83">
        <f t="shared" si="50"/>
        <v>0</v>
      </c>
      <c r="AH198" s="11"/>
      <c r="AI198" s="22"/>
      <c r="AJ198" s="22"/>
      <c r="AK198" s="22"/>
      <c r="AL198" s="22"/>
      <c r="AM198" s="22"/>
      <c r="AN198" s="22"/>
      <c r="AO198" s="22"/>
      <c r="AP198" s="83">
        <f t="shared" si="51"/>
        <v>0</v>
      </c>
      <c r="AQ198" s="11"/>
    </row>
    <row r="199" spans="1:43" ht="255" x14ac:dyDescent="0.25">
      <c r="A199" s="624"/>
      <c r="B199" s="616"/>
      <c r="C199" s="616"/>
      <c r="D199" s="30">
        <v>189</v>
      </c>
      <c r="E199" s="31" t="s">
        <v>180</v>
      </c>
      <c r="F199" s="21">
        <v>545.7199599999999</v>
      </c>
      <c r="G199" s="8" t="s">
        <v>1227</v>
      </c>
      <c r="H199" s="21"/>
      <c r="I199" s="21"/>
      <c r="J199" s="75">
        <f t="shared" si="64"/>
        <v>0</v>
      </c>
      <c r="K199" s="8"/>
      <c r="L199" s="21"/>
      <c r="M199" s="8"/>
      <c r="N199" s="21"/>
      <c r="O199" s="21"/>
      <c r="P199" s="75">
        <f t="shared" si="65"/>
        <v>0</v>
      </c>
      <c r="Q199" s="8"/>
      <c r="R199" s="21"/>
      <c r="S199" s="8"/>
      <c r="T199" s="21"/>
      <c r="U199" s="8"/>
      <c r="V199" s="21"/>
      <c r="W199" s="8"/>
      <c r="X199" s="78">
        <f t="shared" si="61"/>
        <v>545.7199599999999</v>
      </c>
      <c r="Y199" s="90" t="str">
        <f t="shared" si="49"/>
        <v xml:space="preserve">Ongoing activity.  'Revised as per NPCC Discussion. Outsourcing of Services – Funds are proposed for outsourcing services of Echo Technician, Radiographer, PICME Programme developer and Counsellors for DCCCs.  Total cost is Rs.453.40 lakhs
Ongoing activity. PICME 3.0 Maintenance - As per NPCC Discussion, the activity has been shifted from IT Annex. HSS.203. Total cost Rs.44.32 lakhs. Details in Annex HSS 189. PICME Maintenance
New Activity. Revised as per NPCC Discussion. Rs.48 Lakhs proposed for the outsourcing of 4 Radiologists @ Rs.2 Lakhs per Radiologist per month  for the PACS system.  This activity  has been shifted from HSS 203, IT Annex . Proposed for 6 Months. Details enclosed in IT 203 PACS      </v>
      </c>
      <c r="Z199" s="22"/>
      <c r="AA199" s="22"/>
      <c r="AB199" s="22"/>
      <c r="AC199" s="22"/>
      <c r="AD199" s="22"/>
      <c r="AE199" s="22"/>
      <c r="AF199" s="22"/>
      <c r="AG199" s="83">
        <f t="shared" ref="AG199:AG216" si="66">SUM(Z199:AF199)</f>
        <v>0</v>
      </c>
      <c r="AH199" s="11"/>
      <c r="AI199" s="22"/>
      <c r="AJ199" s="22"/>
      <c r="AK199" s="22"/>
      <c r="AL199" s="22"/>
      <c r="AM199" s="22"/>
      <c r="AN199" s="22"/>
      <c r="AO199" s="22"/>
      <c r="AP199" s="83">
        <f t="shared" ref="AP199:AP216" si="67">SUM(AI199:AO199)</f>
        <v>0</v>
      </c>
      <c r="AQ199" s="11"/>
    </row>
    <row r="200" spans="1:43" ht="45" x14ac:dyDescent="0.25">
      <c r="A200" s="624"/>
      <c r="B200" s="616"/>
      <c r="C200" s="616"/>
      <c r="D200" s="30">
        <v>190</v>
      </c>
      <c r="E200" s="31" t="s">
        <v>228</v>
      </c>
      <c r="F200" s="48"/>
      <c r="G200" s="49"/>
      <c r="H200" s="48"/>
      <c r="I200" s="48"/>
      <c r="J200" s="76"/>
      <c r="K200" s="49"/>
      <c r="L200" s="48"/>
      <c r="M200" s="49"/>
      <c r="N200" s="48"/>
      <c r="O200" s="48"/>
      <c r="P200" s="76"/>
      <c r="Q200" s="49"/>
      <c r="R200" s="48"/>
      <c r="S200" s="49"/>
      <c r="T200" s="48"/>
      <c r="U200" s="49"/>
      <c r="V200" s="48"/>
      <c r="W200" s="49"/>
      <c r="X200" s="80"/>
      <c r="Y200" s="91" t="str">
        <f t="shared" ref="Y200:Y210" si="68">CONCATENATE(G200," ",K200," ",M200," ",Q200," ",S200," ",U200," ",W200)</f>
        <v xml:space="preserve">      </v>
      </c>
      <c r="Z200" s="50"/>
      <c r="AA200" s="50"/>
      <c r="AB200" s="50"/>
      <c r="AC200" s="50"/>
      <c r="AD200" s="50"/>
      <c r="AE200" s="50"/>
      <c r="AF200" s="50"/>
      <c r="AG200" s="85"/>
      <c r="AH200" s="51"/>
      <c r="AI200" s="50"/>
      <c r="AJ200" s="50"/>
      <c r="AK200" s="50"/>
      <c r="AL200" s="50"/>
      <c r="AM200" s="50"/>
      <c r="AN200" s="50"/>
      <c r="AO200" s="50"/>
      <c r="AP200" s="85"/>
      <c r="AQ200" s="51"/>
    </row>
    <row r="201" spans="1:43" ht="105" x14ac:dyDescent="0.25">
      <c r="A201" s="624"/>
      <c r="B201" s="616" t="s">
        <v>229</v>
      </c>
      <c r="C201" s="616" t="s">
        <v>230</v>
      </c>
      <c r="D201" s="30">
        <v>191</v>
      </c>
      <c r="E201" s="31" t="s">
        <v>357</v>
      </c>
      <c r="F201" s="21"/>
      <c r="G201" s="8"/>
      <c r="H201" s="21"/>
      <c r="I201" s="21">
        <v>80</v>
      </c>
      <c r="J201" s="75">
        <f t="shared" ref="J201:J204" si="69">+I201+H201</f>
        <v>80</v>
      </c>
      <c r="K201" s="94" t="s">
        <v>1228</v>
      </c>
      <c r="L201" s="21"/>
      <c r="M201" s="8"/>
      <c r="N201" s="21"/>
      <c r="O201" s="21"/>
      <c r="P201" s="75">
        <f t="shared" ref="P201:P204" si="70">+O201+N201</f>
        <v>0</v>
      </c>
      <c r="Q201" s="8"/>
      <c r="R201" s="21"/>
      <c r="S201" s="8"/>
      <c r="T201" s="21">
        <v>978.51177000000007</v>
      </c>
      <c r="U201" s="8" t="s">
        <v>423</v>
      </c>
      <c r="V201" s="21"/>
      <c r="W201" s="8"/>
      <c r="X201" s="78">
        <f t="shared" si="61"/>
        <v>1058.5117700000001</v>
      </c>
      <c r="Y201" s="90" t="str">
        <f t="shared" si="68"/>
        <v xml:space="preserve"> 1. New activity.  Infrastructure Development for DNB Training – Funds amounting to Rs.80 Lakhs is proposed for provision of classrooms, demo rooms, library, hostel facilities, furniture, and training materials at Virudhachalam GH and Paramakudi GH @ Rs.40 Lakhs per centre. Details are enclosed in HSSR 191 – DNB.    
2.  Ongoing activity. Operational Cost for DNB Course – Funds amounting to Rs.978.51 Lakhs are proposed towards operational costs for 69 DNB course seats. </v>
      </c>
      <c r="Z201" s="22"/>
      <c r="AA201" s="22"/>
      <c r="AB201" s="22"/>
      <c r="AC201" s="22"/>
      <c r="AD201" s="22"/>
      <c r="AE201" s="22"/>
      <c r="AF201" s="22"/>
      <c r="AG201" s="83">
        <f t="shared" si="66"/>
        <v>0</v>
      </c>
      <c r="AH201" s="11"/>
      <c r="AI201" s="22"/>
      <c r="AJ201" s="22"/>
      <c r="AK201" s="22"/>
      <c r="AL201" s="22"/>
      <c r="AM201" s="22"/>
      <c r="AN201" s="22"/>
      <c r="AO201" s="22"/>
      <c r="AP201" s="83">
        <f t="shared" si="67"/>
        <v>0</v>
      </c>
      <c r="AQ201" s="11"/>
    </row>
    <row r="202" spans="1:43" ht="90" x14ac:dyDescent="0.25">
      <c r="A202" s="624"/>
      <c r="B202" s="617"/>
      <c r="C202" s="617"/>
      <c r="D202" s="30">
        <v>192</v>
      </c>
      <c r="E202" s="31" t="s">
        <v>254</v>
      </c>
      <c r="F202" s="21"/>
      <c r="G202" s="8"/>
      <c r="H202" s="21"/>
      <c r="I202" s="21"/>
      <c r="J202" s="75">
        <f t="shared" si="69"/>
        <v>0</v>
      </c>
      <c r="K202" s="8"/>
      <c r="L202" s="21">
        <v>15</v>
      </c>
      <c r="M202" s="94" t="s">
        <v>424</v>
      </c>
      <c r="N202" s="21"/>
      <c r="O202" s="21"/>
      <c r="P202" s="75">
        <f t="shared" si="70"/>
        <v>0</v>
      </c>
      <c r="Q202" s="8"/>
      <c r="R202" s="21"/>
      <c r="S202" s="8"/>
      <c r="T202" s="21"/>
      <c r="U202" s="8"/>
      <c r="V202" s="21"/>
      <c r="W202" s="8"/>
      <c r="X202" s="78">
        <f t="shared" si="61"/>
        <v>15</v>
      </c>
      <c r="Y202" s="90" t="str">
        <f t="shared" si="68"/>
        <v xml:space="preserve">   New activity. Furnished Computer and Digital Lab for Egmore Training Institute – Funds amounting to Rs.15.00 Lakhs are proposed for establishing a furnished computer and digital lab. Details are enclosed in HSSR 192 – Skill Lab.
    </v>
      </c>
      <c r="Z202" s="22"/>
      <c r="AA202" s="22"/>
      <c r="AB202" s="22"/>
      <c r="AC202" s="22"/>
      <c r="AD202" s="22"/>
      <c r="AE202" s="22"/>
      <c r="AF202" s="22"/>
      <c r="AG202" s="83">
        <f t="shared" si="66"/>
        <v>0</v>
      </c>
      <c r="AH202" s="11"/>
      <c r="AI202" s="22"/>
      <c r="AJ202" s="22"/>
      <c r="AK202" s="22"/>
      <c r="AL202" s="22"/>
      <c r="AM202" s="22"/>
      <c r="AN202" s="22"/>
      <c r="AO202" s="22"/>
      <c r="AP202" s="83">
        <f t="shared" si="67"/>
        <v>0</v>
      </c>
      <c r="AQ202" s="11"/>
    </row>
    <row r="203" spans="1:43" ht="30" x14ac:dyDescent="0.25">
      <c r="A203" s="624"/>
      <c r="B203" s="616" t="s">
        <v>231</v>
      </c>
      <c r="C203" s="616" t="s">
        <v>182</v>
      </c>
      <c r="D203" s="30">
        <v>193</v>
      </c>
      <c r="E203" s="31" t="s">
        <v>232</v>
      </c>
      <c r="F203" s="21"/>
      <c r="G203" s="8"/>
      <c r="H203" s="21"/>
      <c r="I203" s="21"/>
      <c r="J203" s="75">
        <f t="shared" si="69"/>
        <v>0</v>
      </c>
      <c r="K203" s="8"/>
      <c r="L203" s="21"/>
      <c r="M203" s="8"/>
      <c r="N203" s="21"/>
      <c r="O203" s="21"/>
      <c r="P203" s="75">
        <f t="shared" si="70"/>
        <v>0</v>
      </c>
      <c r="Q203" s="8"/>
      <c r="R203" s="21"/>
      <c r="S203" s="8"/>
      <c r="T203" s="21">
        <v>250</v>
      </c>
      <c r="U203" s="8" t="s">
        <v>913</v>
      </c>
      <c r="V203" s="21"/>
      <c r="W203" s="8"/>
      <c r="X203" s="78">
        <f t="shared" si="61"/>
        <v>250</v>
      </c>
      <c r="Y203" s="90" t="str">
        <f t="shared" si="68"/>
        <v xml:space="preserve">     Ongoing activity.  Rs.250 Lakhs is proposed for Operational Expenses of SHSRC for the year 2026–27. </v>
      </c>
      <c r="Z203" s="22"/>
      <c r="AA203" s="22"/>
      <c r="AB203" s="22"/>
      <c r="AC203" s="22"/>
      <c r="AD203" s="22"/>
      <c r="AE203" s="22"/>
      <c r="AF203" s="22"/>
      <c r="AG203" s="83">
        <f t="shared" si="66"/>
        <v>0</v>
      </c>
      <c r="AH203" s="11"/>
      <c r="AI203" s="22"/>
      <c r="AJ203" s="22"/>
      <c r="AK203" s="22"/>
      <c r="AL203" s="22"/>
      <c r="AM203" s="22"/>
      <c r="AN203" s="22"/>
      <c r="AO203" s="22"/>
      <c r="AP203" s="83">
        <f t="shared" si="67"/>
        <v>0</v>
      </c>
      <c r="AQ203" s="11"/>
    </row>
    <row r="204" spans="1:43" ht="30" x14ac:dyDescent="0.25">
      <c r="A204" s="624"/>
      <c r="B204" s="617"/>
      <c r="C204" s="616"/>
      <c r="D204" s="30">
        <v>194</v>
      </c>
      <c r="E204" s="31" t="s">
        <v>323</v>
      </c>
      <c r="F204" s="21"/>
      <c r="G204" s="8"/>
      <c r="H204" s="21"/>
      <c r="I204" s="21"/>
      <c r="J204" s="75">
        <f t="shared" si="69"/>
        <v>0</v>
      </c>
      <c r="K204" s="8"/>
      <c r="L204" s="21"/>
      <c r="M204" s="8"/>
      <c r="N204" s="21"/>
      <c r="O204" s="21"/>
      <c r="P204" s="75">
        <f t="shared" si="70"/>
        <v>0</v>
      </c>
      <c r="Q204" s="8"/>
      <c r="R204" s="21"/>
      <c r="S204" s="8"/>
      <c r="T204" s="21">
        <v>0</v>
      </c>
      <c r="U204" s="8">
        <v>0</v>
      </c>
      <c r="V204" s="21"/>
      <c r="W204" s="8"/>
      <c r="X204" s="78">
        <f>'Annexure - PM Activities'!M68-'Annexure - PM Activities'!M8</f>
        <v>5059.4008992489998</v>
      </c>
      <c r="Y204" s="93" t="s">
        <v>381</v>
      </c>
      <c r="Z204" s="22"/>
      <c r="AA204" s="22"/>
      <c r="AB204" s="22"/>
      <c r="AC204" s="22"/>
      <c r="AD204" s="22"/>
      <c r="AE204" s="22"/>
      <c r="AF204" s="22"/>
      <c r="AG204" s="83">
        <f t="shared" si="66"/>
        <v>0</v>
      </c>
      <c r="AH204" s="15"/>
      <c r="AI204" s="22"/>
      <c r="AJ204" s="22"/>
      <c r="AK204" s="22"/>
      <c r="AL204" s="22"/>
      <c r="AM204" s="22"/>
      <c r="AN204" s="22"/>
      <c r="AO204" s="22"/>
      <c r="AP204" s="83">
        <f t="shared" si="67"/>
        <v>0</v>
      </c>
      <c r="AQ204" s="15"/>
    </row>
    <row r="205" spans="1:43" ht="45" x14ac:dyDescent="0.25">
      <c r="A205" s="624"/>
      <c r="B205" s="616" t="s">
        <v>233</v>
      </c>
      <c r="C205" s="616" t="s">
        <v>234</v>
      </c>
      <c r="D205" s="30">
        <v>195</v>
      </c>
      <c r="E205" s="31" t="s">
        <v>235</v>
      </c>
      <c r="F205" s="48"/>
      <c r="G205" s="49"/>
      <c r="H205" s="48"/>
      <c r="I205" s="48"/>
      <c r="J205" s="76"/>
      <c r="K205" s="49"/>
      <c r="L205" s="48"/>
      <c r="M205" s="49"/>
      <c r="N205" s="48"/>
      <c r="O205" s="48"/>
      <c r="P205" s="76"/>
      <c r="Q205" s="49"/>
      <c r="R205" s="48"/>
      <c r="S205" s="49"/>
      <c r="T205" s="48"/>
      <c r="U205" s="49"/>
      <c r="V205" s="48"/>
      <c r="W205" s="49"/>
      <c r="X205" s="80"/>
      <c r="Y205" s="91" t="str">
        <f t="shared" si="68"/>
        <v xml:space="preserve">      </v>
      </c>
      <c r="Z205" s="50"/>
      <c r="AA205" s="50"/>
      <c r="AB205" s="50"/>
      <c r="AC205" s="50"/>
      <c r="AD205" s="50"/>
      <c r="AE205" s="50"/>
      <c r="AF205" s="50"/>
      <c r="AG205" s="85"/>
      <c r="AH205" s="51"/>
      <c r="AI205" s="50"/>
      <c r="AJ205" s="50"/>
      <c r="AK205" s="50"/>
      <c r="AL205" s="50"/>
      <c r="AM205" s="50"/>
      <c r="AN205" s="50"/>
      <c r="AO205" s="50"/>
      <c r="AP205" s="85"/>
      <c r="AQ205" s="51"/>
    </row>
    <row r="206" spans="1:43" x14ac:dyDescent="0.25">
      <c r="A206" s="624"/>
      <c r="B206" s="617"/>
      <c r="C206" s="617"/>
      <c r="D206" s="30">
        <v>196</v>
      </c>
      <c r="E206" s="31" t="s">
        <v>236</v>
      </c>
      <c r="F206" s="48"/>
      <c r="G206" s="49"/>
      <c r="H206" s="48"/>
      <c r="I206" s="48"/>
      <c r="J206" s="76"/>
      <c r="K206" s="49"/>
      <c r="L206" s="48"/>
      <c r="M206" s="49"/>
      <c r="N206" s="48"/>
      <c r="O206" s="48"/>
      <c r="P206" s="76"/>
      <c r="Q206" s="49"/>
      <c r="R206" s="48"/>
      <c r="S206" s="49"/>
      <c r="T206" s="48"/>
      <c r="U206" s="49"/>
      <c r="V206" s="48"/>
      <c r="W206" s="49"/>
      <c r="X206" s="80"/>
      <c r="Y206" s="91" t="str">
        <f t="shared" si="68"/>
        <v xml:space="preserve">      </v>
      </c>
      <c r="Z206" s="50"/>
      <c r="AA206" s="50"/>
      <c r="AB206" s="50"/>
      <c r="AC206" s="50"/>
      <c r="AD206" s="50"/>
      <c r="AE206" s="50"/>
      <c r="AF206" s="50"/>
      <c r="AG206" s="85"/>
      <c r="AH206" s="51"/>
      <c r="AI206" s="50"/>
      <c r="AJ206" s="50"/>
      <c r="AK206" s="50"/>
      <c r="AL206" s="50"/>
      <c r="AM206" s="50"/>
      <c r="AN206" s="50"/>
      <c r="AO206" s="50"/>
      <c r="AP206" s="85"/>
      <c r="AQ206" s="51"/>
    </row>
    <row r="207" spans="1:43" x14ac:dyDescent="0.25">
      <c r="A207" s="624"/>
      <c r="B207" s="617"/>
      <c r="C207" s="617"/>
      <c r="D207" s="30">
        <v>197</v>
      </c>
      <c r="E207" s="31" t="s">
        <v>237</v>
      </c>
      <c r="F207" s="48"/>
      <c r="G207" s="49"/>
      <c r="H207" s="48"/>
      <c r="I207" s="48"/>
      <c r="J207" s="76"/>
      <c r="K207" s="49"/>
      <c r="L207" s="48"/>
      <c r="M207" s="49"/>
      <c r="N207" s="48"/>
      <c r="O207" s="48"/>
      <c r="P207" s="76"/>
      <c r="Q207" s="49"/>
      <c r="R207" s="48"/>
      <c r="S207" s="49"/>
      <c r="T207" s="48"/>
      <c r="U207" s="49"/>
      <c r="V207" s="48"/>
      <c r="W207" s="49"/>
      <c r="X207" s="80"/>
      <c r="Y207" s="91" t="str">
        <f t="shared" si="68"/>
        <v xml:space="preserve">      </v>
      </c>
      <c r="Z207" s="50"/>
      <c r="AA207" s="50"/>
      <c r="AB207" s="50"/>
      <c r="AC207" s="50"/>
      <c r="AD207" s="50"/>
      <c r="AE207" s="50"/>
      <c r="AF207" s="50"/>
      <c r="AG207" s="85"/>
      <c r="AH207" s="51"/>
      <c r="AI207" s="50"/>
      <c r="AJ207" s="50"/>
      <c r="AK207" s="50"/>
      <c r="AL207" s="50"/>
      <c r="AM207" s="50"/>
      <c r="AN207" s="50"/>
      <c r="AO207" s="50"/>
      <c r="AP207" s="85"/>
      <c r="AQ207" s="51"/>
    </row>
    <row r="208" spans="1:43" ht="45" x14ac:dyDescent="0.25">
      <c r="A208" s="624"/>
      <c r="B208" s="29" t="s">
        <v>238</v>
      </c>
      <c r="C208" s="29" t="s">
        <v>186</v>
      </c>
      <c r="D208" s="30">
        <v>198</v>
      </c>
      <c r="E208" s="31" t="s">
        <v>187</v>
      </c>
      <c r="F208" s="48"/>
      <c r="G208" s="49"/>
      <c r="H208" s="48"/>
      <c r="I208" s="48"/>
      <c r="J208" s="76"/>
      <c r="K208" s="49"/>
      <c r="L208" s="48"/>
      <c r="M208" s="49"/>
      <c r="N208" s="48"/>
      <c r="O208" s="48"/>
      <c r="P208" s="76"/>
      <c r="Q208" s="49"/>
      <c r="R208" s="48"/>
      <c r="S208" s="49"/>
      <c r="T208" s="48"/>
      <c r="U208" s="49"/>
      <c r="V208" s="48"/>
      <c r="W208" s="49"/>
      <c r="X208" s="80"/>
      <c r="Y208" s="91" t="str">
        <f t="shared" si="68"/>
        <v xml:space="preserve">      </v>
      </c>
      <c r="Z208" s="50"/>
      <c r="AA208" s="50"/>
      <c r="AB208" s="50"/>
      <c r="AC208" s="50"/>
      <c r="AD208" s="50"/>
      <c r="AE208" s="50"/>
      <c r="AF208" s="50"/>
      <c r="AG208" s="85"/>
      <c r="AH208" s="51"/>
      <c r="AI208" s="50"/>
      <c r="AJ208" s="50"/>
      <c r="AK208" s="50"/>
      <c r="AL208" s="50"/>
      <c r="AM208" s="50"/>
      <c r="AN208" s="50"/>
      <c r="AO208" s="50"/>
      <c r="AP208" s="85"/>
      <c r="AQ208" s="51"/>
    </row>
    <row r="209" spans="1:43" ht="390" x14ac:dyDescent="0.25">
      <c r="A209" s="624"/>
      <c r="B209" s="29" t="s">
        <v>239</v>
      </c>
      <c r="C209" s="29" t="s">
        <v>189</v>
      </c>
      <c r="D209" s="30">
        <v>199</v>
      </c>
      <c r="E209" s="31" t="s">
        <v>190</v>
      </c>
      <c r="F209" s="23"/>
      <c r="G209" s="17"/>
      <c r="H209" s="23"/>
      <c r="I209" s="23"/>
      <c r="J209" s="75">
        <f t="shared" ref="J209:J216" si="71">+I209+H209</f>
        <v>0</v>
      </c>
      <c r="K209" s="17"/>
      <c r="L209" s="23"/>
      <c r="M209" s="17"/>
      <c r="N209" s="23"/>
      <c r="O209" s="23"/>
      <c r="P209" s="75">
        <f t="shared" ref="P209:P216" si="72">+O209+N209</f>
        <v>0</v>
      </c>
      <c r="Q209" s="17"/>
      <c r="R209" s="23"/>
      <c r="S209" s="17"/>
      <c r="T209" s="23">
        <v>7132.9001170000001</v>
      </c>
      <c r="U209" s="17" t="s">
        <v>1232</v>
      </c>
      <c r="V209" s="23"/>
      <c r="W209" s="17"/>
      <c r="X209" s="78">
        <f t="shared" ref="X209:X210" si="73">F209+J209+L209+P209+R209+T209+V209</f>
        <v>7132.9001170000001</v>
      </c>
      <c r="Y209" s="90" t="str">
        <f t="shared" si="68"/>
        <v xml:space="preserve">     1. Ongoing activity. Funds amounting to Rs.111 Lakhs are proposed at Rs.3 Lakhs per District Hospital for 37 District Hospitals.
2.  Ongoing activity.  Funds amounting to Rs.524 Lakhs are proposed at Rs.2 Lakhs per Sub-District Hospital for 262 Sub-District Hospitals.
3. Ongoing activity.  Funds amounting to Rs.776 Lakhs are proposed at Rs.2 Lakhs per Community Health Centre for 388 CHCs.
4. Ongoing activity.  Funds amounting to Rs.1,443 Lakhs are proposed at Rs.1 Lakh per Primary Health Centre for 1,443 PHCs.
5.  Ongoing activity. Proposed for JAS United funds @ Rs.37,500 for 5208 AAM-SHCS and Rs.20,000 for 4122 Non-AAM SHCs, totalling to Rs.2777.40 Lakhs
As per NPCC Discussion JAS Untied funds has been shifted from HSS.161 and has been clubbed with Untied Funds of SHCs.
6. Ongoing activity: As per NPCC Discussion. VHSNC Funds has been shifted from HSS 160. – An amount of Rs.1,501.50 Lakhs is proposed at Rs.10,000 per unit towards conduct of 15,015 VHSNC meetings, ensuring a minimum of 10 meetings per year as part of strengthening VHSNC functioning in rural areas. </v>
      </c>
      <c r="Z209" s="22"/>
      <c r="AA209" s="22"/>
      <c r="AB209" s="22"/>
      <c r="AC209" s="22"/>
      <c r="AD209" s="22"/>
      <c r="AE209" s="22"/>
      <c r="AF209" s="22"/>
      <c r="AG209" s="83">
        <f t="shared" si="66"/>
        <v>0</v>
      </c>
      <c r="AH209" s="15"/>
      <c r="AI209" s="22"/>
      <c r="AJ209" s="22"/>
      <c r="AK209" s="22"/>
      <c r="AL209" s="22"/>
      <c r="AM209" s="22"/>
      <c r="AN209" s="22"/>
      <c r="AO209" s="22"/>
      <c r="AP209" s="83">
        <f t="shared" si="67"/>
        <v>0</v>
      </c>
      <c r="AQ209" s="15"/>
    </row>
    <row r="210" spans="1:43" ht="30" x14ac:dyDescent="0.25">
      <c r="A210" s="624"/>
      <c r="B210" s="29" t="s">
        <v>300</v>
      </c>
      <c r="C210" s="29" t="s">
        <v>312</v>
      </c>
      <c r="D210" s="30">
        <v>200</v>
      </c>
      <c r="E210" s="31" t="s">
        <v>247</v>
      </c>
      <c r="F210" s="23"/>
      <c r="G210" s="17"/>
      <c r="H210" s="23"/>
      <c r="I210" s="23"/>
      <c r="J210" s="75">
        <f t="shared" si="71"/>
        <v>0</v>
      </c>
      <c r="K210" s="17"/>
      <c r="L210" s="23"/>
      <c r="M210" s="17"/>
      <c r="N210" s="23"/>
      <c r="O210" s="23"/>
      <c r="P210" s="75">
        <f t="shared" si="72"/>
        <v>0</v>
      </c>
      <c r="Q210" s="17"/>
      <c r="R210" s="23"/>
      <c r="S210" s="17"/>
      <c r="T210" s="23"/>
      <c r="U210" s="17"/>
      <c r="V210" s="23"/>
      <c r="W210" s="17"/>
      <c r="X210" s="78">
        <f t="shared" si="73"/>
        <v>0</v>
      </c>
      <c r="Y210" s="90" t="str">
        <f t="shared" si="68"/>
        <v xml:space="preserve">      </v>
      </c>
      <c r="Z210" s="22"/>
      <c r="AA210" s="22"/>
      <c r="AB210" s="22"/>
      <c r="AC210" s="22"/>
      <c r="AD210" s="22"/>
      <c r="AE210" s="22"/>
      <c r="AF210" s="22"/>
      <c r="AG210" s="83">
        <f t="shared" si="66"/>
        <v>0</v>
      </c>
      <c r="AH210" s="15"/>
      <c r="AI210" s="22"/>
      <c r="AJ210" s="22"/>
      <c r="AK210" s="22"/>
      <c r="AL210" s="22"/>
      <c r="AM210" s="22"/>
      <c r="AN210" s="22"/>
      <c r="AO210" s="22"/>
      <c r="AP210" s="83">
        <f t="shared" si="67"/>
        <v>0</v>
      </c>
      <c r="AQ210" s="15"/>
    </row>
    <row r="211" spans="1:43" s="2" customFormat="1" ht="60" x14ac:dyDescent="0.25">
      <c r="A211" s="624"/>
      <c r="B211" s="29" t="s">
        <v>301</v>
      </c>
      <c r="C211" s="29" t="s">
        <v>257</v>
      </c>
      <c r="D211" s="30">
        <v>201</v>
      </c>
      <c r="E211" s="38" t="s">
        <v>310</v>
      </c>
      <c r="F211" s="14"/>
      <c r="G211" s="14"/>
      <c r="H211" s="14"/>
      <c r="I211" s="14"/>
      <c r="J211" s="75">
        <f t="shared" si="71"/>
        <v>0</v>
      </c>
      <c r="K211" s="14"/>
      <c r="L211" s="14"/>
      <c r="M211" s="14"/>
      <c r="N211" s="14"/>
      <c r="O211" s="14"/>
      <c r="P211" s="75">
        <f t="shared" si="72"/>
        <v>0</v>
      </c>
      <c r="Q211" s="14"/>
      <c r="R211" s="14"/>
      <c r="S211" s="14"/>
      <c r="T211" s="14"/>
      <c r="U211" s="14"/>
      <c r="V211" s="14"/>
      <c r="W211" s="14"/>
      <c r="X211" s="78">
        <f>'Annexure - Capacity Building'!N96</f>
        <v>2605.0517199999999</v>
      </c>
      <c r="Y211" s="601" t="s">
        <v>1229</v>
      </c>
      <c r="Z211" s="14"/>
      <c r="AA211" s="14"/>
      <c r="AB211" s="14"/>
      <c r="AC211" s="14"/>
      <c r="AD211" s="14"/>
      <c r="AE211" s="14"/>
      <c r="AF211" s="14"/>
      <c r="AG211" s="83">
        <f t="shared" si="66"/>
        <v>0</v>
      </c>
      <c r="AH211" s="13"/>
      <c r="AI211" s="14"/>
      <c r="AJ211" s="14"/>
      <c r="AK211" s="14"/>
      <c r="AL211" s="14"/>
      <c r="AM211" s="14"/>
      <c r="AN211" s="14"/>
      <c r="AO211" s="14"/>
      <c r="AP211" s="83">
        <f t="shared" si="67"/>
        <v>0</v>
      </c>
      <c r="AQ211" s="13"/>
    </row>
    <row r="212" spans="1:43" s="2" customFormat="1" ht="45" x14ac:dyDescent="0.25">
      <c r="A212" s="624"/>
      <c r="B212" s="29" t="s">
        <v>302</v>
      </c>
      <c r="C212" s="29" t="s">
        <v>258</v>
      </c>
      <c r="D212" s="30">
        <v>202</v>
      </c>
      <c r="E212" s="38" t="s">
        <v>311</v>
      </c>
      <c r="F212" s="14"/>
      <c r="G212" s="14"/>
      <c r="H212" s="14"/>
      <c r="I212" s="14"/>
      <c r="J212" s="75">
        <f t="shared" si="71"/>
        <v>0</v>
      </c>
      <c r="K212" s="14"/>
      <c r="L212" s="14"/>
      <c r="M212" s="14"/>
      <c r="N212" s="14"/>
      <c r="O212" s="14"/>
      <c r="P212" s="75">
        <f t="shared" si="72"/>
        <v>0</v>
      </c>
      <c r="Q212" s="14"/>
      <c r="R212" s="14"/>
      <c r="S212" s="14"/>
      <c r="T212" s="14"/>
      <c r="U212" s="14"/>
      <c r="V212" s="14"/>
      <c r="W212" s="14"/>
      <c r="X212" s="78">
        <f>'Annexure - ASHA Incentives'!E43</f>
        <v>6017.7899999999991</v>
      </c>
      <c r="Y212" s="601" t="s">
        <v>1229</v>
      </c>
      <c r="Z212" s="14"/>
      <c r="AA212" s="14"/>
      <c r="AB212" s="14"/>
      <c r="AC212" s="14"/>
      <c r="AD212" s="14"/>
      <c r="AE212" s="14"/>
      <c r="AF212" s="14"/>
      <c r="AG212" s="83">
        <f t="shared" si="66"/>
        <v>0</v>
      </c>
      <c r="AH212" s="13"/>
      <c r="AI212" s="14"/>
      <c r="AJ212" s="14"/>
      <c r="AK212" s="14"/>
      <c r="AL212" s="14"/>
      <c r="AM212" s="14"/>
      <c r="AN212" s="14"/>
      <c r="AO212" s="14"/>
      <c r="AP212" s="83">
        <f t="shared" si="67"/>
        <v>0</v>
      </c>
      <c r="AQ212" s="13"/>
    </row>
    <row r="213" spans="1:43" s="2" customFormat="1" ht="75" x14ac:dyDescent="0.25">
      <c r="A213" s="624"/>
      <c r="B213" s="29" t="s">
        <v>303</v>
      </c>
      <c r="C213" s="29" t="s">
        <v>305</v>
      </c>
      <c r="D213" s="30">
        <v>203</v>
      </c>
      <c r="E213" s="38" t="s">
        <v>321</v>
      </c>
      <c r="F213" s="14"/>
      <c r="G213" s="14"/>
      <c r="H213" s="14"/>
      <c r="I213" s="14"/>
      <c r="J213" s="75">
        <f t="shared" si="71"/>
        <v>0</v>
      </c>
      <c r="K213" s="14"/>
      <c r="L213" s="14"/>
      <c r="M213" s="14"/>
      <c r="N213" s="14"/>
      <c r="O213" s="14"/>
      <c r="P213" s="75">
        <f t="shared" si="72"/>
        <v>0</v>
      </c>
      <c r="Q213" s="14"/>
      <c r="R213" s="14"/>
      <c r="S213" s="14"/>
      <c r="T213" s="14"/>
      <c r="U213" s="14"/>
      <c r="V213" s="14"/>
      <c r="W213" s="14"/>
      <c r="X213" s="78">
        <f>'Annexure - IT Interventions'!E23</f>
        <v>4979.1180000000004</v>
      </c>
      <c r="Y213" s="601" t="s">
        <v>1229</v>
      </c>
      <c r="Z213" s="14"/>
      <c r="AA213" s="14"/>
      <c r="AB213" s="14"/>
      <c r="AC213" s="14"/>
      <c r="AD213" s="14"/>
      <c r="AE213" s="14"/>
      <c r="AF213" s="14"/>
      <c r="AG213" s="83">
        <f t="shared" si="66"/>
        <v>0</v>
      </c>
      <c r="AH213" s="13"/>
      <c r="AI213" s="14"/>
      <c r="AJ213" s="14"/>
      <c r="AK213" s="14"/>
      <c r="AL213" s="14"/>
      <c r="AM213" s="14"/>
      <c r="AN213" s="14"/>
      <c r="AO213" s="14"/>
      <c r="AP213" s="83">
        <f t="shared" si="67"/>
        <v>0</v>
      </c>
      <c r="AQ213" s="13"/>
    </row>
    <row r="214" spans="1:43" s="2" customFormat="1" ht="45" x14ac:dyDescent="0.25">
      <c r="A214" s="624"/>
      <c r="B214" s="29" t="s">
        <v>304</v>
      </c>
      <c r="C214" s="29" t="s">
        <v>259</v>
      </c>
      <c r="D214" s="30">
        <v>204</v>
      </c>
      <c r="E214" s="38" t="s">
        <v>358</v>
      </c>
      <c r="F214" s="14"/>
      <c r="G214" s="14"/>
      <c r="H214" s="14"/>
      <c r="I214" s="14"/>
      <c r="J214" s="75">
        <f t="shared" si="71"/>
        <v>0</v>
      </c>
      <c r="K214" s="14"/>
      <c r="L214" s="14"/>
      <c r="M214" s="14"/>
      <c r="N214" s="14"/>
      <c r="O214" s="14"/>
      <c r="P214" s="75">
        <f t="shared" si="72"/>
        <v>0</v>
      </c>
      <c r="Q214" s="14"/>
      <c r="R214" s="14"/>
      <c r="S214" s="14"/>
      <c r="T214" s="14"/>
      <c r="U214" s="14"/>
      <c r="V214" s="14"/>
      <c r="W214" s="14"/>
      <c r="X214" s="78">
        <f>'Annexure - IEC &amp; Printing'!G55</f>
        <v>1643.7021500420003</v>
      </c>
      <c r="Y214" s="601" t="s">
        <v>1229</v>
      </c>
      <c r="Z214" s="14"/>
      <c r="AA214" s="14"/>
      <c r="AB214" s="14"/>
      <c r="AC214" s="14"/>
      <c r="AD214" s="14"/>
      <c r="AE214" s="14"/>
      <c r="AF214" s="14"/>
      <c r="AG214" s="83">
        <f t="shared" si="66"/>
        <v>0</v>
      </c>
      <c r="AH214" s="13"/>
      <c r="AI214" s="14"/>
      <c r="AJ214" s="14"/>
      <c r="AK214" s="14"/>
      <c r="AL214" s="14"/>
      <c r="AM214" s="14"/>
      <c r="AN214" s="14"/>
      <c r="AO214" s="14"/>
      <c r="AP214" s="83">
        <f t="shared" si="67"/>
        <v>0</v>
      </c>
      <c r="AQ214" s="13"/>
    </row>
    <row r="215" spans="1:43" s="2" customFormat="1" ht="30" x14ac:dyDescent="0.25">
      <c r="A215" s="624"/>
      <c r="B215" s="29" t="s">
        <v>306</v>
      </c>
      <c r="C215" s="29" t="s">
        <v>224</v>
      </c>
      <c r="D215" s="30">
        <v>205</v>
      </c>
      <c r="E215" s="38" t="s">
        <v>273</v>
      </c>
      <c r="F215" s="14"/>
      <c r="G215" s="14"/>
      <c r="H215" s="14"/>
      <c r="I215" s="14"/>
      <c r="J215" s="75">
        <f t="shared" si="71"/>
        <v>0</v>
      </c>
      <c r="K215" s="14"/>
      <c r="L215" s="14"/>
      <c r="M215" s="14"/>
      <c r="N215" s="14"/>
      <c r="O215" s="14"/>
      <c r="P215" s="75">
        <f t="shared" si="72"/>
        <v>0</v>
      </c>
      <c r="Q215" s="14"/>
      <c r="R215" s="14"/>
      <c r="S215" s="14"/>
      <c r="T215" s="14"/>
      <c r="U215" s="14"/>
      <c r="V215" s="14"/>
      <c r="W215" s="14"/>
      <c r="X215" s="78">
        <v>2076.8200000000002</v>
      </c>
      <c r="Y215" s="602" t="s">
        <v>1230</v>
      </c>
      <c r="Z215" s="14"/>
      <c r="AA215" s="14"/>
      <c r="AB215" s="14"/>
      <c r="AC215" s="14"/>
      <c r="AD215" s="14"/>
      <c r="AE215" s="14"/>
      <c r="AF215" s="14"/>
      <c r="AG215" s="83">
        <f t="shared" si="66"/>
        <v>0</v>
      </c>
      <c r="AH215" s="13"/>
      <c r="AI215" s="14"/>
      <c r="AJ215" s="14"/>
      <c r="AK215" s="14"/>
      <c r="AL215" s="14"/>
      <c r="AM215" s="14"/>
      <c r="AN215" s="14"/>
      <c r="AO215" s="14"/>
      <c r="AP215" s="83">
        <f t="shared" si="67"/>
        <v>0</v>
      </c>
      <c r="AQ215" s="13"/>
    </row>
    <row r="216" spans="1:43" s="2" customFormat="1" ht="30" x14ac:dyDescent="0.25">
      <c r="A216" s="624"/>
      <c r="B216" s="29" t="s">
        <v>313</v>
      </c>
      <c r="C216" s="29" t="s">
        <v>186</v>
      </c>
      <c r="D216" s="30">
        <v>206</v>
      </c>
      <c r="E216" s="38" t="s">
        <v>322</v>
      </c>
      <c r="F216" s="14"/>
      <c r="G216" s="14"/>
      <c r="H216" s="14"/>
      <c r="I216" s="14"/>
      <c r="J216" s="75">
        <f t="shared" si="71"/>
        <v>0</v>
      </c>
      <c r="K216" s="14"/>
      <c r="L216" s="14"/>
      <c r="M216" s="14"/>
      <c r="N216" s="14"/>
      <c r="O216" s="14"/>
      <c r="P216" s="75">
        <f t="shared" si="72"/>
        <v>0</v>
      </c>
      <c r="Q216" s="14"/>
      <c r="R216" s="14"/>
      <c r="S216" s="14"/>
      <c r="T216" s="14"/>
      <c r="U216" s="14"/>
      <c r="V216" s="14"/>
      <c r="W216" s="14"/>
      <c r="X216" s="78">
        <f>'Annexure - Innovations'!E31</f>
        <v>3907.6099999999997</v>
      </c>
      <c r="Y216" s="601" t="s">
        <v>1229</v>
      </c>
      <c r="Z216" s="14"/>
      <c r="AA216" s="14"/>
      <c r="AB216" s="14"/>
      <c r="AC216" s="14"/>
      <c r="AD216" s="14"/>
      <c r="AE216" s="14"/>
      <c r="AF216" s="14"/>
      <c r="AG216" s="83">
        <f t="shared" si="66"/>
        <v>0</v>
      </c>
      <c r="AH216" s="13"/>
      <c r="AI216" s="14"/>
      <c r="AJ216" s="14"/>
      <c r="AK216" s="14"/>
      <c r="AL216" s="14"/>
      <c r="AM216" s="14"/>
      <c r="AN216" s="14"/>
      <c r="AO216" s="14"/>
      <c r="AP216" s="83">
        <f t="shared" si="67"/>
        <v>0</v>
      </c>
      <c r="AQ216" s="13"/>
    </row>
    <row r="217" spans="1:43" s="4" customFormat="1" x14ac:dyDescent="0.25">
      <c r="A217" s="625"/>
      <c r="B217" s="620" t="s">
        <v>307</v>
      </c>
      <c r="C217" s="620"/>
      <c r="D217" s="620"/>
      <c r="E217" s="35"/>
      <c r="F217" s="41">
        <f t="shared" ref="F217:W217" si="74">SUM(F160:F216)</f>
        <v>122498.57588</v>
      </c>
      <c r="G217" s="41">
        <f t="shared" si="74"/>
        <v>0</v>
      </c>
      <c r="H217" s="41">
        <f t="shared" si="74"/>
        <v>1500</v>
      </c>
      <c r="I217" s="41">
        <f t="shared" si="74"/>
        <v>9385.619999999999</v>
      </c>
      <c r="J217" s="41">
        <f t="shared" si="74"/>
        <v>10885.619999999999</v>
      </c>
      <c r="K217" s="41">
        <f t="shared" si="74"/>
        <v>0</v>
      </c>
      <c r="L217" s="41">
        <f t="shared" si="74"/>
        <v>4330.3506603000005</v>
      </c>
      <c r="M217" s="41">
        <f t="shared" si="74"/>
        <v>0</v>
      </c>
      <c r="N217" s="41">
        <f t="shared" si="74"/>
        <v>0</v>
      </c>
      <c r="O217" s="41">
        <f t="shared" si="74"/>
        <v>22233.112160000001</v>
      </c>
      <c r="P217" s="41">
        <f t="shared" ref="P217" si="75">SUM(P160:P216)</f>
        <v>22233.112160000001</v>
      </c>
      <c r="Q217" s="41">
        <f t="shared" si="74"/>
        <v>0</v>
      </c>
      <c r="R217" s="41">
        <f t="shared" si="74"/>
        <v>8035.7074900000007</v>
      </c>
      <c r="S217" s="41">
        <f t="shared" si="74"/>
        <v>0</v>
      </c>
      <c r="T217" s="41">
        <f t="shared" si="74"/>
        <v>36926.676159252005</v>
      </c>
      <c r="U217" s="41">
        <f t="shared" si="74"/>
        <v>0</v>
      </c>
      <c r="V217" s="41">
        <f t="shared" si="74"/>
        <v>122.50832000000001</v>
      </c>
      <c r="W217" s="41">
        <f t="shared" si="74"/>
        <v>0</v>
      </c>
      <c r="X217" s="41">
        <f>SUM(X160:X216)</f>
        <v>231322.04343884301</v>
      </c>
      <c r="Y217" s="41">
        <f t="shared" ref="Y217" si="76">SUM(Y160:Y216)</f>
        <v>0</v>
      </c>
      <c r="Z217" s="28">
        <f t="shared" ref="Z217:AF217" si="77">SUM(Z160:Z216)</f>
        <v>0</v>
      </c>
      <c r="AA217" s="28">
        <f t="shared" si="77"/>
        <v>0</v>
      </c>
      <c r="AB217" s="28">
        <f t="shared" si="77"/>
        <v>0</v>
      </c>
      <c r="AC217" s="28">
        <f t="shared" si="77"/>
        <v>0</v>
      </c>
      <c r="AD217" s="28">
        <f t="shared" si="77"/>
        <v>0</v>
      </c>
      <c r="AE217" s="28">
        <f t="shared" si="77"/>
        <v>0</v>
      </c>
      <c r="AF217" s="28">
        <f t="shared" si="77"/>
        <v>0</v>
      </c>
      <c r="AG217" s="41">
        <f>SUM(AG160:AG216)</f>
        <v>0</v>
      </c>
      <c r="AH217" s="27"/>
      <c r="AI217" s="28">
        <f t="shared" ref="AI217:AO217" si="78">SUM(AI160:AI216)</f>
        <v>0</v>
      </c>
      <c r="AJ217" s="28">
        <f t="shared" si="78"/>
        <v>0</v>
      </c>
      <c r="AK217" s="28">
        <f t="shared" si="78"/>
        <v>0</v>
      </c>
      <c r="AL217" s="28">
        <f t="shared" si="78"/>
        <v>0</v>
      </c>
      <c r="AM217" s="28">
        <f t="shared" si="78"/>
        <v>0</v>
      </c>
      <c r="AN217" s="28">
        <f t="shared" si="78"/>
        <v>0</v>
      </c>
      <c r="AO217" s="28">
        <f t="shared" si="78"/>
        <v>0</v>
      </c>
      <c r="AP217" s="41">
        <f>SUM(AP160:AP216)</f>
        <v>0</v>
      </c>
      <c r="AQ217" s="27"/>
    </row>
    <row r="218" spans="1:43" s="5" customFormat="1" x14ac:dyDescent="0.25">
      <c r="A218" s="622" t="s">
        <v>240</v>
      </c>
      <c r="B218" s="622"/>
      <c r="C218" s="622"/>
      <c r="D218" s="622"/>
      <c r="E218" s="39"/>
      <c r="F218" s="42">
        <f t="shared" ref="F218:W218" si="79">SUM(F69+F94+F135+F159+F217)</f>
        <v>152294.47571980002</v>
      </c>
      <c r="G218" s="42">
        <f t="shared" si="79"/>
        <v>0</v>
      </c>
      <c r="H218" s="42">
        <f t="shared" si="79"/>
        <v>2102.8024999999998</v>
      </c>
      <c r="I218" s="42">
        <f t="shared" si="79"/>
        <v>14483</v>
      </c>
      <c r="J218" s="42">
        <f t="shared" si="79"/>
        <v>16585.802499999998</v>
      </c>
      <c r="K218" s="42">
        <f t="shared" si="79"/>
        <v>0</v>
      </c>
      <c r="L218" s="42">
        <f t="shared" si="79"/>
        <v>26161.568296899997</v>
      </c>
      <c r="M218" s="42">
        <f t="shared" si="79"/>
        <v>0</v>
      </c>
      <c r="N218" s="42">
        <f t="shared" si="79"/>
        <v>0</v>
      </c>
      <c r="O218" s="42">
        <f t="shared" si="79"/>
        <v>38534.956346202016</v>
      </c>
      <c r="P218" s="42">
        <f t="shared" ref="P218" si="80">SUM(P69+P94+P135+P159+P217)</f>
        <v>38534.956346202016</v>
      </c>
      <c r="Q218" s="42">
        <f t="shared" si="79"/>
        <v>0</v>
      </c>
      <c r="R218" s="42">
        <f t="shared" si="79"/>
        <v>12531.757838020001</v>
      </c>
      <c r="S218" s="42">
        <f t="shared" si="79"/>
        <v>0</v>
      </c>
      <c r="T218" s="42">
        <f t="shared" si="79"/>
        <v>63771.638440352006</v>
      </c>
      <c r="U218" s="42">
        <f t="shared" si="79"/>
        <v>0</v>
      </c>
      <c r="V218" s="42">
        <f t="shared" si="79"/>
        <v>207.90831990000004</v>
      </c>
      <c r="W218" s="42">
        <f t="shared" si="79"/>
        <v>0</v>
      </c>
      <c r="X218" s="42">
        <f>SUM(X69+X94+X135+X159+X217)</f>
        <v>336439.80523046502</v>
      </c>
      <c r="Y218" s="42">
        <f t="shared" ref="Y218" si="81">SUM(Y69+Y94+Y135+Y159+Y217)</f>
        <v>0</v>
      </c>
      <c r="Z218" s="18">
        <f t="shared" ref="Z218:AF218" si="82">Z69+Z94+Z135+Z159+Z217</f>
        <v>0</v>
      </c>
      <c r="AA218" s="18">
        <f t="shared" si="82"/>
        <v>0</v>
      </c>
      <c r="AB218" s="18">
        <f t="shared" si="82"/>
        <v>0</v>
      </c>
      <c r="AC218" s="18">
        <f t="shared" si="82"/>
        <v>0</v>
      </c>
      <c r="AD218" s="18">
        <f t="shared" si="82"/>
        <v>0</v>
      </c>
      <c r="AE218" s="18">
        <f t="shared" si="82"/>
        <v>0</v>
      </c>
      <c r="AF218" s="18">
        <f t="shared" si="82"/>
        <v>0</v>
      </c>
      <c r="AG218" s="42">
        <f>SUM(AG69+AG94+AG135+AG159+AG217)</f>
        <v>0</v>
      </c>
      <c r="AH218" s="19"/>
      <c r="AI218" s="18">
        <f t="shared" ref="AI218" si="83">AI69+AI94+AI135+AI159+AI217</f>
        <v>0</v>
      </c>
      <c r="AJ218" s="18">
        <f t="shared" ref="AJ218" si="84">AJ69+AJ94+AJ135+AJ159+AJ217</f>
        <v>0</v>
      </c>
      <c r="AK218" s="18">
        <f t="shared" ref="AK218" si="85">AK69+AK94+AK135+AK159+AK217</f>
        <v>0</v>
      </c>
      <c r="AL218" s="18">
        <f t="shared" ref="AL218" si="86">AL69+AL94+AL135+AL159+AL217</f>
        <v>0</v>
      </c>
      <c r="AM218" s="18">
        <f t="shared" ref="AM218" si="87">AM69+AM94+AM135+AM159+AM217</f>
        <v>0</v>
      </c>
      <c r="AN218" s="18">
        <f t="shared" ref="AN218" si="88">AN69+AN94+AN135+AN159+AN217</f>
        <v>0</v>
      </c>
      <c r="AO218" s="18">
        <f t="shared" ref="AO218" si="89">AO69+AO94+AO135+AO159+AO217</f>
        <v>0</v>
      </c>
      <c r="AP218" s="42">
        <f>SUM(AP69+AP94+AP135+AP159+AP217)</f>
        <v>0</v>
      </c>
      <c r="AQ218" s="19"/>
    </row>
    <row r="220" spans="1:43" x14ac:dyDescent="0.25">
      <c r="D220" s="1"/>
      <c r="F220" s="54"/>
    </row>
    <row r="222" spans="1:43" x14ac:dyDescent="0.25">
      <c r="F222" s="55"/>
      <c r="G222" s="2"/>
      <c r="I222" s="55"/>
      <c r="J222" s="55"/>
      <c r="K222" s="2"/>
      <c r="M222" s="2"/>
      <c r="N222" s="55"/>
      <c r="Q222" s="2"/>
      <c r="R222" s="55"/>
      <c r="T222" s="55"/>
      <c r="U222" s="2"/>
      <c r="W222" s="2"/>
      <c r="X222" s="2"/>
      <c r="Y222" s="2"/>
      <c r="AA222" s="55"/>
      <c r="AB222" s="55"/>
      <c r="AD222" s="55"/>
      <c r="AE222" s="55"/>
      <c r="AG222" s="2"/>
      <c r="AH222" s="2"/>
      <c r="AI222" s="1"/>
      <c r="AJ222" s="2"/>
      <c r="AK222" s="2"/>
      <c r="AL222" s="1"/>
      <c r="AM222" s="2"/>
      <c r="AN222" s="2"/>
      <c r="AO222" s="1"/>
    </row>
  </sheetData>
  <autoFilter ref="A6:AQ218" xr:uid="{00000000-0009-0000-0000-000000000000}"/>
  <mergeCells count="124">
    <mergeCell ref="A2:X2"/>
    <mergeCell ref="A1:X1"/>
    <mergeCell ref="H4:K4"/>
    <mergeCell ref="L4:M5"/>
    <mergeCell ref="V4:W5"/>
    <mergeCell ref="T4:U5"/>
    <mergeCell ref="R4:S5"/>
    <mergeCell ref="F4:G5"/>
    <mergeCell ref="E4:E6"/>
    <mergeCell ref="D4:D6"/>
    <mergeCell ref="C4:C6"/>
    <mergeCell ref="B4:B6"/>
    <mergeCell ref="A4:A6"/>
    <mergeCell ref="N4:Q4"/>
    <mergeCell ref="F3:AQ3"/>
    <mergeCell ref="AQ4:AQ6"/>
    <mergeCell ref="AK5:AK6"/>
    <mergeCell ref="AL5:AL6"/>
    <mergeCell ref="AM5:AM6"/>
    <mergeCell ref="AN5:AN6"/>
    <mergeCell ref="AO5:AO6"/>
    <mergeCell ref="AJ5:AJ6"/>
    <mergeCell ref="Z4:AG4"/>
    <mergeCell ref="Z5:Z6"/>
    <mergeCell ref="B205:B207"/>
    <mergeCell ref="C205:C207"/>
    <mergeCell ref="A218:D218"/>
    <mergeCell ref="C136:C138"/>
    <mergeCell ref="B136:B138"/>
    <mergeCell ref="B195:B200"/>
    <mergeCell ref="C195:C200"/>
    <mergeCell ref="B201:B202"/>
    <mergeCell ref="C201:C202"/>
    <mergeCell ref="B203:B204"/>
    <mergeCell ref="C203:C204"/>
    <mergeCell ref="B181:B184"/>
    <mergeCell ref="C181:C184"/>
    <mergeCell ref="B185:B187"/>
    <mergeCell ref="C185:C187"/>
    <mergeCell ref="B188:B193"/>
    <mergeCell ref="C188:C193"/>
    <mergeCell ref="B159:D159"/>
    <mergeCell ref="B160:B163"/>
    <mergeCell ref="C160:C163"/>
    <mergeCell ref="B217:D217"/>
    <mergeCell ref="A160:A217"/>
    <mergeCell ref="B164:B168"/>
    <mergeCell ref="C164:C168"/>
    <mergeCell ref="B169:B173"/>
    <mergeCell ref="C169:C173"/>
    <mergeCell ref="B174:B180"/>
    <mergeCell ref="C174:C180"/>
    <mergeCell ref="B146:B147"/>
    <mergeCell ref="C146:C147"/>
    <mergeCell ref="B148:B150"/>
    <mergeCell ref="C148:C150"/>
    <mergeCell ref="B151:B154"/>
    <mergeCell ref="C151:C154"/>
    <mergeCell ref="A136:A159"/>
    <mergeCell ref="B139:B145"/>
    <mergeCell ref="C139:C145"/>
    <mergeCell ref="B115:B119"/>
    <mergeCell ref="C115:C119"/>
    <mergeCell ref="B120:B121"/>
    <mergeCell ref="C120:C121"/>
    <mergeCell ref="B123:B126"/>
    <mergeCell ref="C123:C126"/>
    <mergeCell ref="A95:A135"/>
    <mergeCell ref="B95:B104"/>
    <mergeCell ref="C95:C104"/>
    <mergeCell ref="B105:B106"/>
    <mergeCell ref="C105:C106"/>
    <mergeCell ref="B107:B111"/>
    <mergeCell ref="C107:C111"/>
    <mergeCell ref="B112:B114"/>
    <mergeCell ref="C112:C114"/>
    <mergeCell ref="B129:B131"/>
    <mergeCell ref="C129:C131"/>
    <mergeCell ref="B132:B133"/>
    <mergeCell ref="C132:C133"/>
    <mergeCell ref="B135:D135"/>
    <mergeCell ref="A70:A94"/>
    <mergeCell ref="B71:B75"/>
    <mergeCell ref="C71:C75"/>
    <mergeCell ref="B76:B79"/>
    <mergeCell ref="C76:C79"/>
    <mergeCell ref="B80:B86"/>
    <mergeCell ref="C80:C86"/>
    <mergeCell ref="B87:B90"/>
    <mergeCell ref="C87:C90"/>
    <mergeCell ref="B94:D94"/>
    <mergeCell ref="B58:B67"/>
    <mergeCell ref="C58:C67"/>
    <mergeCell ref="A7:A69"/>
    <mergeCell ref="B7:B24"/>
    <mergeCell ref="C7:C24"/>
    <mergeCell ref="B25:B26"/>
    <mergeCell ref="C25:C26"/>
    <mergeCell ref="B27:B37"/>
    <mergeCell ref="C27:C37"/>
    <mergeCell ref="B38:B40"/>
    <mergeCell ref="C38:C40"/>
    <mergeCell ref="B69:D69"/>
    <mergeCell ref="B41:B47"/>
    <mergeCell ref="C41:C47"/>
    <mergeCell ref="B48:B57"/>
    <mergeCell ref="C48:C57"/>
    <mergeCell ref="J5:J6"/>
    <mergeCell ref="AB5:AB6"/>
    <mergeCell ref="AC5:AC6"/>
    <mergeCell ref="AD5:AD6"/>
    <mergeCell ref="AE5:AE6"/>
    <mergeCell ref="AF5:AF6"/>
    <mergeCell ref="AH4:AH6"/>
    <mergeCell ref="AI4:AP4"/>
    <mergeCell ref="K5:K6"/>
    <mergeCell ref="Q5:Q6"/>
    <mergeCell ref="AP5:AP6"/>
    <mergeCell ref="AG5:AG6"/>
    <mergeCell ref="AI5:AI6"/>
    <mergeCell ref="P5:P6"/>
    <mergeCell ref="AA5:AA6"/>
    <mergeCell ref="X4:X6"/>
    <mergeCell ref="Y4:Y6"/>
  </mergeCells>
  <phoneticPr fontId="14" type="noConversion"/>
  <pageMargins left="0.11811023622047245" right="0.11811023622047245" top="0.15748031496062992" bottom="0.15748031496062992"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53C9E-39B0-4CCA-BCCF-F728EAE54952}">
  <sheetPr>
    <tabColor theme="4" tint="0.79998168889431442"/>
  </sheetPr>
  <dimension ref="A1:S867"/>
  <sheetViews>
    <sheetView zoomScale="90" zoomScaleNormal="90" workbookViewId="0">
      <pane ySplit="3" topLeftCell="A6" activePane="bottomLeft" state="frozen"/>
      <selection activeCell="O1" sqref="O1:O1048576"/>
      <selection pane="bottomLeft" activeCell="B9" sqref="B9"/>
    </sheetView>
  </sheetViews>
  <sheetFormatPr defaultColWidth="14.42578125" defaultRowHeight="15" x14ac:dyDescent="0.25"/>
  <cols>
    <col min="1" max="1" width="7.5703125" style="97" bestFit="1" customWidth="1"/>
    <col min="2" max="2" width="15.7109375" style="373" customWidth="1"/>
    <col min="3" max="3" width="11.5703125" style="365" hidden="1" customWidth="1"/>
    <col min="4" max="5" width="24.140625" style="97" customWidth="1"/>
    <col min="6" max="6" width="15.28515625" style="97" hidden="1" customWidth="1"/>
    <col min="7" max="7" width="11.42578125" style="365" customWidth="1"/>
    <col min="8" max="8" width="11" style="365" customWidth="1"/>
    <col min="9" max="9" width="13.42578125" style="365" hidden="1" customWidth="1"/>
    <col min="10" max="10" width="11" style="365" customWidth="1"/>
    <col min="11" max="11" width="14.7109375" style="365" hidden="1" customWidth="1"/>
    <col min="12" max="12" width="14.140625" style="365" hidden="1" customWidth="1"/>
    <col min="13" max="13" width="14.140625" style="365" customWidth="1"/>
    <col min="14" max="14" width="10.5703125" style="367" customWidth="1"/>
    <col min="15" max="15" width="62" style="97" customWidth="1"/>
    <col min="16" max="16" width="10.85546875" style="97" customWidth="1"/>
    <col min="17" max="18" width="11" style="97" customWidth="1"/>
    <col min="19" max="19" width="10.28515625" style="97" customWidth="1"/>
    <col min="20" max="27" width="8.7109375" style="97" customWidth="1"/>
    <col min="28" max="16384" width="14.42578125" style="97"/>
  </cols>
  <sheetData>
    <row r="1" spans="1:19" x14ac:dyDescent="0.25">
      <c r="A1" s="641" t="s">
        <v>284</v>
      </c>
      <c r="B1" s="642"/>
      <c r="C1" s="642"/>
      <c r="D1" s="642"/>
      <c r="E1" s="642"/>
      <c r="F1" s="642"/>
      <c r="G1" s="642"/>
      <c r="H1" s="642"/>
      <c r="I1" s="642"/>
      <c r="J1" s="642"/>
      <c r="K1" s="642"/>
      <c r="L1" s="642"/>
      <c r="M1" s="642"/>
      <c r="N1" s="642"/>
      <c r="O1" s="642"/>
      <c r="P1" s="642"/>
      <c r="Q1" s="642"/>
    </row>
    <row r="2" spans="1:19" x14ac:dyDescent="0.25">
      <c r="A2" s="638" t="s">
        <v>317</v>
      </c>
      <c r="B2" s="639"/>
      <c r="C2" s="639"/>
      <c r="D2" s="639"/>
      <c r="E2" s="98"/>
      <c r="F2" s="99"/>
      <c r="G2" s="100"/>
      <c r="H2" s="100"/>
      <c r="I2" s="100"/>
      <c r="J2" s="100"/>
      <c r="K2" s="100"/>
      <c r="L2" s="100"/>
      <c r="M2" s="100"/>
      <c r="N2" s="101"/>
      <c r="O2" s="102"/>
      <c r="P2" s="99"/>
      <c r="Q2" s="99"/>
      <c r="S2" s="103" t="s">
        <v>241</v>
      </c>
    </row>
    <row r="3" spans="1:19" s="114" customFormat="1" ht="105" x14ac:dyDescent="0.25">
      <c r="A3" s="104" t="s">
        <v>275</v>
      </c>
      <c r="B3" s="105" t="s">
        <v>267</v>
      </c>
      <c r="C3" s="104" t="s">
        <v>914</v>
      </c>
      <c r="D3" s="104" t="s">
        <v>315</v>
      </c>
      <c r="E3" s="104" t="s">
        <v>260</v>
      </c>
      <c r="F3" s="104" t="s">
        <v>316</v>
      </c>
      <c r="G3" s="104" t="s">
        <v>261</v>
      </c>
      <c r="H3" s="104" t="s">
        <v>262</v>
      </c>
      <c r="I3" s="106" t="s">
        <v>263</v>
      </c>
      <c r="J3" s="107" t="s">
        <v>264</v>
      </c>
      <c r="K3" s="107" t="s">
        <v>283</v>
      </c>
      <c r="L3" s="107" t="s">
        <v>265</v>
      </c>
      <c r="M3" s="108" t="s">
        <v>425</v>
      </c>
      <c r="N3" s="108" t="s">
        <v>915</v>
      </c>
      <c r="O3" s="109" t="s">
        <v>249</v>
      </c>
      <c r="P3" s="110" t="s">
        <v>320</v>
      </c>
      <c r="Q3" s="111" t="s">
        <v>291</v>
      </c>
      <c r="R3" s="112" t="s">
        <v>297</v>
      </c>
      <c r="S3" s="113" t="s">
        <v>291</v>
      </c>
    </row>
    <row r="4" spans="1:19" x14ac:dyDescent="0.25">
      <c r="A4" s="640" t="s">
        <v>330</v>
      </c>
      <c r="B4" s="633"/>
      <c r="C4" s="633"/>
      <c r="D4" s="633"/>
      <c r="E4" s="633"/>
      <c r="F4" s="633"/>
      <c r="G4" s="633"/>
      <c r="H4" s="633"/>
      <c r="I4" s="633"/>
      <c r="J4" s="633"/>
      <c r="K4" s="633"/>
      <c r="L4" s="633"/>
      <c r="M4" s="633"/>
      <c r="N4" s="633"/>
      <c r="O4" s="633"/>
      <c r="P4" s="633"/>
      <c r="Q4" s="633"/>
      <c r="R4" s="633"/>
      <c r="S4" s="634"/>
    </row>
    <row r="5" spans="1:19" ht="60" x14ac:dyDescent="0.25">
      <c r="A5" s="117">
        <v>1</v>
      </c>
      <c r="B5" s="118" t="s">
        <v>436</v>
      </c>
      <c r="C5" s="117">
        <v>17</v>
      </c>
      <c r="D5" s="119" t="s">
        <v>426</v>
      </c>
      <c r="E5" s="120" t="s">
        <v>427</v>
      </c>
      <c r="F5" s="121" t="s">
        <v>428</v>
      </c>
      <c r="G5" s="122">
        <v>120</v>
      </c>
      <c r="H5" s="122">
        <v>30</v>
      </c>
      <c r="I5" s="121" t="s">
        <v>429</v>
      </c>
      <c r="J5" s="123" t="s">
        <v>1248</v>
      </c>
      <c r="K5" s="124" t="s">
        <v>440</v>
      </c>
      <c r="L5" s="123" t="s">
        <v>430</v>
      </c>
      <c r="M5" s="125">
        <v>2.75</v>
      </c>
      <c r="N5" s="126">
        <f>M5*G5</f>
        <v>330</v>
      </c>
      <c r="O5" s="127" t="s">
        <v>1249</v>
      </c>
      <c r="P5" s="128"/>
      <c r="Q5" s="129"/>
      <c r="R5" s="130"/>
      <c r="S5" s="131"/>
    </row>
    <row r="6" spans="1:19" ht="75" x14ac:dyDescent="0.25">
      <c r="A6" s="117">
        <v>2</v>
      </c>
      <c r="B6" s="118" t="s">
        <v>436</v>
      </c>
      <c r="C6" s="117">
        <v>17</v>
      </c>
      <c r="D6" s="119" t="s">
        <v>431</v>
      </c>
      <c r="E6" s="120" t="s">
        <v>432</v>
      </c>
      <c r="F6" s="121" t="s">
        <v>428</v>
      </c>
      <c r="G6" s="122">
        <v>110</v>
      </c>
      <c r="H6" s="122">
        <v>30</v>
      </c>
      <c r="I6" s="121" t="s">
        <v>429</v>
      </c>
      <c r="J6" s="123" t="s">
        <v>557</v>
      </c>
      <c r="K6" s="124" t="s">
        <v>440</v>
      </c>
      <c r="L6" s="123" t="s">
        <v>430</v>
      </c>
      <c r="M6" s="125">
        <v>1.21</v>
      </c>
      <c r="N6" s="126">
        <f>M6*G6</f>
        <v>133.1</v>
      </c>
      <c r="O6" s="127" t="s">
        <v>1250</v>
      </c>
      <c r="P6" s="132"/>
      <c r="Q6" s="131"/>
      <c r="R6" s="130"/>
      <c r="S6" s="131"/>
    </row>
    <row r="7" spans="1:19" ht="75" x14ac:dyDescent="0.25">
      <c r="A7" s="133">
        <v>3</v>
      </c>
      <c r="B7" s="118" t="s">
        <v>436</v>
      </c>
      <c r="C7" s="117">
        <v>17</v>
      </c>
      <c r="D7" s="134" t="s">
        <v>434</v>
      </c>
      <c r="E7" s="135" t="s">
        <v>435</v>
      </c>
      <c r="F7" s="122" t="s">
        <v>428</v>
      </c>
      <c r="G7" s="122">
        <v>100</v>
      </c>
      <c r="H7" s="122">
        <v>30</v>
      </c>
      <c r="I7" s="136" t="s">
        <v>429</v>
      </c>
      <c r="J7" s="142" t="s">
        <v>916</v>
      </c>
      <c r="K7" s="124" t="s">
        <v>440</v>
      </c>
      <c r="L7" s="122" t="s">
        <v>430</v>
      </c>
      <c r="M7" s="125">
        <v>1.2044999999999999</v>
      </c>
      <c r="N7" s="126">
        <f>M7*G7</f>
        <v>120.44999999999999</v>
      </c>
      <c r="O7" s="137" t="s">
        <v>1251</v>
      </c>
      <c r="P7" s="132"/>
      <c r="Q7" s="131"/>
      <c r="R7" s="130"/>
      <c r="S7" s="131"/>
    </row>
    <row r="8" spans="1:19" s="149" customFormat="1" ht="60" x14ac:dyDescent="0.25">
      <c r="A8" s="138">
        <v>4</v>
      </c>
      <c r="B8" s="118" t="s">
        <v>436</v>
      </c>
      <c r="C8" s="124">
        <v>150</v>
      </c>
      <c r="D8" s="139" t="s">
        <v>437</v>
      </c>
      <c r="E8" s="140" t="s">
        <v>438</v>
      </c>
      <c r="F8" s="124" t="s">
        <v>439</v>
      </c>
      <c r="G8" s="141">
        <v>94</v>
      </c>
      <c r="H8" s="124">
        <v>30</v>
      </c>
      <c r="I8" s="142" t="s">
        <v>429</v>
      </c>
      <c r="J8" s="142" t="s">
        <v>916</v>
      </c>
      <c r="K8" s="124" t="s">
        <v>440</v>
      </c>
      <c r="L8" s="124" t="s">
        <v>430</v>
      </c>
      <c r="M8" s="143">
        <v>1.867</v>
      </c>
      <c r="N8" s="144">
        <f>M8*G8</f>
        <v>175.49799999999999</v>
      </c>
      <c r="O8" s="145" t="s">
        <v>917</v>
      </c>
      <c r="P8" s="146"/>
      <c r="Q8" s="147"/>
      <c r="R8" s="146"/>
      <c r="S8" s="148"/>
    </row>
    <row r="9" spans="1:19" s="149" customFormat="1" ht="60" x14ac:dyDescent="0.25">
      <c r="A9" s="138">
        <v>5</v>
      </c>
      <c r="B9" s="118" t="s">
        <v>436</v>
      </c>
      <c r="C9" s="150">
        <v>159</v>
      </c>
      <c r="D9" s="151" t="s">
        <v>918</v>
      </c>
      <c r="E9" s="151" t="s">
        <v>607</v>
      </c>
      <c r="F9" s="136" t="s">
        <v>439</v>
      </c>
      <c r="G9" s="123">
        <v>16</v>
      </c>
      <c r="H9" s="123">
        <v>30</v>
      </c>
      <c r="I9" s="136" t="s">
        <v>429</v>
      </c>
      <c r="J9" s="123" t="s">
        <v>919</v>
      </c>
      <c r="K9" s="124" t="s">
        <v>440</v>
      </c>
      <c r="L9" s="123" t="s">
        <v>430</v>
      </c>
      <c r="M9" s="152">
        <v>2.27</v>
      </c>
      <c r="N9" s="153">
        <f>M9*G9</f>
        <v>36.32</v>
      </c>
      <c r="O9" s="154" t="s">
        <v>920</v>
      </c>
      <c r="P9" s="146"/>
      <c r="Q9" s="147"/>
      <c r="R9" s="146"/>
      <c r="S9" s="148"/>
    </row>
    <row r="10" spans="1:19" x14ac:dyDescent="0.25">
      <c r="A10" s="155"/>
      <c r="B10" s="156" t="s">
        <v>921</v>
      </c>
      <c r="C10" s="157"/>
      <c r="D10" s="158"/>
      <c r="E10" s="159"/>
      <c r="F10" s="157"/>
      <c r="G10" s="160"/>
      <c r="H10" s="157"/>
      <c r="I10" s="161"/>
      <c r="J10" s="161"/>
      <c r="K10" s="157"/>
      <c r="L10" s="157"/>
      <c r="M10" s="162"/>
      <c r="N10" s="163">
        <f>SUM(N5:N9)</f>
        <v>795.36800000000005</v>
      </c>
      <c r="O10" s="164"/>
      <c r="P10" s="165"/>
      <c r="Q10" s="166"/>
      <c r="R10" s="167"/>
      <c r="S10" s="168"/>
    </row>
    <row r="11" spans="1:19" x14ac:dyDescent="0.25">
      <c r="A11" s="640" t="s">
        <v>922</v>
      </c>
      <c r="B11" s="633"/>
      <c r="C11" s="633"/>
      <c r="D11" s="633"/>
      <c r="E11" s="633"/>
      <c r="F11" s="633"/>
      <c r="G11" s="633"/>
      <c r="H11" s="633"/>
      <c r="I11" s="633"/>
      <c r="J11" s="633"/>
      <c r="K11" s="633"/>
      <c r="L11" s="633"/>
      <c r="M11" s="633"/>
      <c r="N11" s="636"/>
      <c r="O11" s="633"/>
      <c r="P11" s="633"/>
      <c r="Q11" s="633"/>
      <c r="R11" s="633"/>
      <c r="S11" s="634"/>
    </row>
    <row r="12" spans="1:19" x14ac:dyDescent="0.25">
      <c r="A12" s="632" t="s">
        <v>255</v>
      </c>
      <c r="B12" s="633"/>
      <c r="C12" s="633"/>
      <c r="D12" s="633"/>
      <c r="E12" s="633"/>
      <c r="F12" s="633"/>
      <c r="G12" s="633"/>
      <c r="H12" s="633"/>
      <c r="I12" s="633"/>
      <c r="J12" s="633"/>
      <c r="K12" s="633"/>
      <c r="L12" s="633"/>
      <c r="M12" s="633"/>
      <c r="N12" s="633"/>
      <c r="O12" s="633"/>
      <c r="P12" s="633"/>
      <c r="Q12" s="633"/>
      <c r="R12" s="633"/>
      <c r="S12" s="634"/>
    </row>
    <row r="13" spans="1:19" ht="60" x14ac:dyDescent="0.25">
      <c r="A13" s="117">
        <v>5</v>
      </c>
      <c r="B13" s="169" t="s">
        <v>7</v>
      </c>
      <c r="C13" s="123">
        <v>17</v>
      </c>
      <c r="D13" s="151" t="s">
        <v>441</v>
      </c>
      <c r="E13" s="151" t="s">
        <v>427</v>
      </c>
      <c r="F13" s="136" t="s">
        <v>428</v>
      </c>
      <c r="G13" s="123">
        <v>1</v>
      </c>
      <c r="H13" s="123">
        <v>8</v>
      </c>
      <c r="I13" s="123" t="s">
        <v>442</v>
      </c>
      <c r="J13" s="123" t="s">
        <v>443</v>
      </c>
      <c r="K13" s="124" t="s">
        <v>440</v>
      </c>
      <c r="L13" s="123" t="s">
        <v>444</v>
      </c>
      <c r="M13" s="170">
        <v>12.87</v>
      </c>
      <c r="N13" s="171">
        <f>M13*G13</f>
        <v>12.87</v>
      </c>
      <c r="O13" s="151" t="s">
        <v>923</v>
      </c>
      <c r="P13" s="172"/>
      <c r="Q13" s="172"/>
      <c r="R13" s="172"/>
      <c r="S13" s="172"/>
    </row>
    <row r="14" spans="1:19" ht="45" x14ac:dyDescent="0.25">
      <c r="A14" s="117">
        <v>6</v>
      </c>
      <c r="B14" s="169" t="s">
        <v>7</v>
      </c>
      <c r="C14" s="123">
        <v>17</v>
      </c>
      <c r="D14" s="151" t="s">
        <v>445</v>
      </c>
      <c r="E14" s="151" t="s">
        <v>427</v>
      </c>
      <c r="F14" s="136" t="s">
        <v>428</v>
      </c>
      <c r="G14" s="123">
        <v>1</v>
      </c>
      <c r="H14" s="123">
        <v>24</v>
      </c>
      <c r="I14" s="136" t="s">
        <v>429</v>
      </c>
      <c r="J14" s="123" t="s">
        <v>446</v>
      </c>
      <c r="K14" s="124" t="s">
        <v>440</v>
      </c>
      <c r="L14" s="123" t="s">
        <v>444</v>
      </c>
      <c r="M14" s="173">
        <v>25.19</v>
      </c>
      <c r="N14" s="171">
        <f>M14*G14</f>
        <v>25.19</v>
      </c>
      <c r="O14" s="151" t="s">
        <v>924</v>
      </c>
      <c r="P14" s="172"/>
      <c r="Q14" s="172"/>
      <c r="R14" s="172"/>
      <c r="S14" s="172"/>
    </row>
    <row r="15" spans="1:19" ht="45" x14ac:dyDescent="0.25">
      <c r="A15" s="117">
        <v>7</v>
      </c>
      <c r="B15" s="169" t="s">
        <v>7</v>
      </c>
      <c r="C15" s="123">
        <v>17</v>
      </c>
      <c r="D15" s="174" t="s">
        <v>447</v>
      </c>
      <c r="E15" s="151" t="s">
        <v>448</v>
      </c>
      <c r="F15" s="136" t="s">
        <v>428</v>
      </c>
      <c r="G15" s="123"/>
      <c r="H15" s="123"/>
      <c r="I15" s="136" t="s">
        <v>429</v>
      </c>
      <c r="J15" s="136" t="s">
        <v>433</v>
      </c>
      <c r="K15" s="124" t="s">
        <v>440</v>
      </c>
      <c r="L15" s="122" t="s">
        <v>430</v>
      </c>
      <c r="M15" s="173"/>
      <c r="N15" s="171">
        <v>0</v>
      </c>
      <c r="O15" s="175" t="s">
        <v>925</v>
      </c>
      <c r="P15" s="172"/>
      <c r="Q15" s="172"/>
      <c r="R15" s="172"/>
      <c r="S15" s="172"/>
    </row>
    <row r="16" spans="1:19" ht="60" x14ac:dyDescent="0.25">
      <c r="A16" s="117">
        <v>8</v>
      </c>
      <c r="B16" s="169" t="s">
        <v>7</v>
      </c>
      <c r="C16" s="123">
        <v>8</v>
      </c>
      <c r="D16" s="176" t="s">
        <v>449</v>
      </c>
      <c r="E16" s="151" t="s">
        <v>432</v>
      </c>
      <c r="F16" s="136" t="s">
        <v>439</v>
      </c>
      <c r="G16" s="123">
        <v>1</v>
      </c>
      <c r="H16" s="123">
        <v>36</v>
      </c>
      <c r="I16" s="136" t="s">
        <v>450</v>
      </c>
      <c r="J16" s="136" t="s">
        <v>450</v>
      </c>
      <c r="K16" s="124" t="s">
        <v>440</v>
      </c>
      <c r="L16" s="123" t="s">
        <v>444</v>
      </c>
      <c r="M16" s="173">
        <v>66.77</v>
      </c>
      <c r="N16" s="171">
        <f>M16*G16</f>
        <v>66.77</v>
      </c>
      <c r="O16" s="151" t="s">
        <v>926</v>
      </c>
      <c r="P16" s="172"/>
      <c r="Q16" s="172"/>
      <c r="R16" s="172"/>
      <c r="S16" s="172"/>
    </row>
    <row r="17" spans="1:19" ht="30" x14ac:dyDescent="0.25">
      <c r="A17" s="117">
        <v>9</v>
      </c>
      <c r="B17" s="169" t="s">
        <v>7</v>
      </c>
      <c r="C17" s="123"/>
      <c r="D17" s="177" t="s">
        <v>451</v>
      </c>
      <c r="E17" s="178" t="s">
        <v>452</v>
      </c>
      <c r="F17" s="179" t="s">
        <v>428</v>
      </c>
      <c r="G17" s="180">
        <v>24</v>
      </c>
      <c r="H17" s="180">
        <v>4</v>
      </c>
      <c r="I17" s="180" t="s">
        <v>927</v>
      </c>
      <c r="J17" s="180" t="s">
        <v>453</v>
      </c>
      <c r="K17" s="124" t="s">
        <v>440</v>
      </c>
      <c r="L17" s="179" t="s">
        <v>444</v>
      </c>
      <c r="M17" s="181">
        <v>0.71060000000000001</v>
      </c>
      <c r="N17" s="182">
        <v>0</v>
      </c>
      <c r="O17" s="183" t="s">
        <v>928</v>
      </c>
      <c r="P17" s="172"/>
      <c r="Q17" s="172"/>
      <c r="R17" s="172"/>
      <c r="S17" s="172"/>
    </row>
    <row r="18" spans="1:19" ht="75" x14ac:dyDescent="0.25">
      <c r="A18" s="117">
        <v>10</v>
      </c>
      <c r="B18" s="169" t="s">
        <v>7</v>
      </c>
      <c r="C18" s="123"/>
      <c r="D18" s="184" t="s">
        <v>454</v>
      </c>
      <c r="E18" s="184" t="s">
        <v>427</v>
      </c>
      <c r="F18" s="179" t="s">
        <v>428</v>
      </c>
      <c r="G18" s="180">
        <v>9</v>
      </c>
      <c r="H18" s="179">
        <v>4</v>
      </c>
      <c r="I18" s="179" t="s">
        <v>455</v>
      </c>
      <c r="J18" s="179" t="s">
        <v>446</v>
      </c>
      <c r="K18" s="124" t="s">
        <v>440</v>
      </c>
      <c r="L18" s="179" t="s">
        <v>444</v>
      </c>
      <c r="M18" s="181">
        <f>4*0.2</f>
        <v>0.8</v>
      </c>
      <c r="N18" s="185">
        <f>+M18*G18</f>
        <v>7.2</v>
      </c>
      <c r="O18" s="186" t="s">
        <v>929</v>
      </c>
      <c r="P18" s="172"/>
      <c r="Q18" s="172"/>
      <c r="R18" s="172"/>
      <c r="S18" s="172"/>
    </row>
    <row r="19" spans="1:19" ht="60" x14ac:dyDescent="0.25">
      <c r="A19" s="117">
        <v>11</v>
      </c>
      <c r="B19" s="169" t="s">
        <v>7</v>
      </c>
      <c r="C19" s="123"/>
      <c r="D19" s="184" t="s">
        <v>456</v>
      </c>
      <c r="E19" s="187" t="s">
        <v>457</v>
      </c>
      <c r="F19" s="188" t="s">
        <v>428</v>
      </c>
      <c r="G19" s="189"/>
      <c r="H19" s="188"/>
      <c r="I19" s="179"/>
      <c r="J19" s="179"/>
      <c r="K19" s="124"/>
      <c r="L19" s="179"/>
      <c r="M19" s="190"/>
      <c r="N19" s="185">
        <v>0</v>
      </c>
      <c r="O19" s="186" t="s">
        <v>930</v>
      </c>
      <c r="P19" s="172"/>
      <c r="Q19" s="172"/>
      <c r="R19" s="172"/>
      <c r="S19" s="172"/>
    </row>
    <row r="20" spans="1:19" ht="45" x14ac:dyDescent="0.25">
      <c r="A20" s="117">
        <v>14</v>
      </c>
      <c r="B20" s="169" t="s">
        <v>466</v>
      </c>
      <c r="C20" s="123"/>
      <c r="D20" s="191" t="s">
        <v>931</v>
      </c>
      <c r="E20" s="192" t="s">
        <v>932</v>
      </c>
      <c r="F20" s="193" t="s">
        <v>439</v>
      </c>
      <c r="G20" s="193">
        <v>2</v>
      </c>
      <c r="H20" s="193">
        <v>60</v>
      </c>
      <c r="I20" s="194" t="s">
        <v>927</v>
      </c>
      <c r="J20" s="179">
        <v>1</v>
      </c>
      <c r="K20" s="124" t="s">
        <v>440</v>
      </c>
      <c r="L20" s="195" t="s">
        <v>464</v>
      </c>
      <c r="M20" s="196">
        <v>0.75</v>
      </c>
      <c r="N20" s="197">
        <f>M20*G20</f>
        <v>1.5</v>
      </c>
      <c r="O20" s="198" t="s">
        <v>933</v>
      </c>
      <c r="P20" s="172"/>
      <c r="Q20" s="172"/>
      <c r="R20" s="172"/>
      <c r="S20" s="172"/>
    </row>
    <row r="21" spans="1:19" ht="45" x14ac:dyDescent="0.25">
      <c r="A21" s="117">
        <v>15</v>
      </c>
      <c r="B21" s="169" t="s">
        <v>466</v>
      </c>
      <c r="C21" s="123"/>
      <c r="D21" s="177" t="s">
        <v>467</v>
      </c>
      <c r="E21" s="199" t="s">
        <v>468</v>
      </c>
      <c r="F21" s="195" t="s">
        <v>439</v>
      </c>
      <c r="G21" s="195">
        <v>2</v>
      </c>
      <c r="H21" s="195">
        <v>60</v>
      </c>
      <c r="I21" s="179" t="s">
        <v>927</v>
      </c>
      <c r="J21" s="179">
        <v>1</v>
      </c>
      <c r="K21" s="124" t="s">
        <v>440</v>
      </c>
      <c r="L21" s="195" t="s">
        <v>464</v>
      </c>
      <c r="M21" s="196">
        <v>0.75</v>
      </c>
      <c r="N21" s="197">
        <f>M21*G21</f>
        <v>1.5</v>
      </c>
      <c r="O21" s="198" t="s">
        <v>469</v>
      </c>
      <c r="P21" s="172"/>
      <c r="Q21" s="172"/>
      <c r="R21" s="172"/>
      <c r="S21" s="172"/>
    </row>
    <row r="22" spans="1:19" ht="45" x14ac:dyDescent="0.25">
      <c r="A22" s="117">
        <v>16</v>
      </c>
      <c r="B22" s="169" t="s">
        <v>19</v>
      </c>
      <c r="C22" s="123">
        <v>15</v>
      </c>
      <c r="D22" s="151" t="s">
        <v>470</v>
      </c>
      <c r="E22" s="151" t="s">
        <v>934</v>
      </c>
      <c r="F22" s="136" t="s">
        <v>428</v>
      </c>
      <c r="G22" s="123">
        <v>20</v>
      </c>
      <c r="H22" s="136">
        <v>30</v>
      </c>
      <c r="I22" s="123" t="s">
        <v>442</v>
      </c>
      <c r="J22" s="123" t="s">
        <v>461</v>
      </c>
      <c r="K22" s="123" t="s">
        <v>471</v>
      </c>
      <c r="L22" s="123" t="s">
        <v>430</v>
      </c>
      <c r="M22" s="200">
        <v>0.745</v>
      </c>
      <c r="N22" s="171">
        <f t="shared" ref="N22:N71" si="0">M22*G22</f>
        <v>14.9</v>
      </c>
      <c r="O22" s="151" t="s">
        <v>935</v>
      </c>
      <c r="P22" s="172"/>
      <c r="Q22" s="172"/>
      <c r="R22" s="172"/>
      <c r="S22" s="172"/>
    </row>
    <row r="23" spans="1:19" ht="90" x14ac:dyDescent="0.25">
      <c r="A23" s="117">
        <v>17</v>
      </c>
      <c r="B23" s="201" t="s">
        <v>15</v>
      </c>
      <c r="C23" s="150">
        <v>10</v>
      </c>
      <c r="D23" s="176" t="s">
        <v>472</v>
      </c>
      <c r="E23" s="176" t="s">
        <v>427</v>
      </c>
      <c r="F23" s="202" t="s">
        <v>428</v>
      </c>
      <c r="G23" s="150">
        <v>20</v>
      </c>
      <c r="H23" s="150">
        <v>5</v>
      </c>
      <c r="I23" s="203" t="s">
        <v>473</v>
      </c>
      <c r="J23" s="203">
        <v>12</v>
      </c>
      <c r="K23" s="124" t="s">
        <v>440</v>
      </c>
      <c r="L23" s="203" t="s">
        <v>474</v>
      </c>
      <c r="M23" s="150">
        <v>0.71</v>
      </c>
      <c r="N23" s="171">
        <f t="shared" si="0"/>
        <v>14.2</v>
      </c>
      <c r="O23" s="176" t="s">
        <v>936</v>
      </c>
      <c r="P23" s="204"/>
      <c r="Q23" s="204"/>
      <c r="R23" s="204"/>
      <c r="S23" s="204"/>
    </row>
    <row r="24" spans="1:19" ht="90" x14ac:dyDescent="0.25">
      <c r="A24" s="117">
        <v>18</v>
      </c>
      <c r="B24" s="201" t="s">
        <v>15</v>
      </c>
      <c r="C24" s="150">
        <v>10</v>
      </c>
      <c r="D24" s="176" t="s">
        <v>475</v>
      </c>
      <c r="E24" s="176" t="s">
        <v>427</v>
      </c>
      <c r="F24" s="202" t="s">
        <v>428</v>
      </c>
      <c r="G24" s="150">
        <v>63</v>
      </c>
      <c r="H24" s="150">
        <v>10</v>
      </c>
      <c r="I24" s="203" t="s">
        <v>476</v>
      </c>
      <c r="J24" s="203">
        <v>630</v>
      </c>
      <c r="K24" s="124" t="s">
        <v>440</v>
      </c>
      <c r="L24" s="203" t="s">
        <v>474</v>
      </c>
      <c r="M24" s="150">
        <v>0.38774999999999998</v>
      </c>
      <c r="N24" s="171">
        <f t="shared" si="0"/>
        <v>24.428249999999998</v>
      </c>
      <c r="O24" s="176" t="s">
        <v>937</v>
      </c>
      <c r="P24" s="204"/>
      <c r="Q24" s="204"/>
      <c r="R24" s="204"/>
      <c r="S24" s="204"/>
    </row>
    <row r="25" spans="1:19" ht="30" x14ac:dyDescent="0.25">
      <c r="A25" s="117">
        <v>19</v>
      </c>
      <c r="B25" s="205" t="s">
        <v>46</v>
      </c>
      <c r="C25" s="206">
        <v>42</v>
      </c>
      <c r="D25" s="176" t="s">
        <v>938</v>
      </c>
      <c r="E25" s="176" t="s">
        <v>939</v>
      </c>
      <c r="F25" s="202" t="s">
        <v>428</v>
      </c>
      <c r="G25" s="150">
        <v>20</v>
      </c>
      <c r="H25" s="150">
        <v>4</v>
      </c>
      <c r="I25" s="203" t="s">
        <v>477</v>
      </c>
      <c r="J25" s="203">
        <v>140</v>
      </c>
      <c r="K25" s="124" t="s">
        <v>440</v>
      </c>
      <c r="L25" s="203" t="s">
        <v>474</v>
      </c>
      <c r="M25" s="207">
        <v>0.63100000000000001</v>
      </c>
      <c r="N25" s="171">
        <f t="shared" si="0"/>
        <v>12.620000000000001</v>
      </c>
      <c r="O25" s="174" t="s">
        <v>940</v>
      </c>
      <c r="P25" s="204"/>
      <c r="Q25" s="204"/>
      <c r="R25" s="204"/>
      <c r="S25" s="204"/>
    </row>
    <row r="26" spans="1:19" ht="45" x14ac:dyDescent="0.25">
      <c r="A26" s="117">
        <v>20</v>
      </c>
      <c r="B26" s="208" t="s">
        <v>46</v>
      </c>
      <c r="C26" s="209">
        <v>42</v>
      </c>
      <c r="D26" s="210" t="s">
        <v>478</v>
      </c>
      <c r="E26" s="176" t="s">
        <v>941</v>
      </c>
      <c r="F26" s="202" t="s">
        <v>428</v>
      </c>
      <c r="G26" s="150">
        <v>26</v>
      </c>
      <c r="H26" s="150">
        <v>4</v>
      </c>
      <c r="I26" s="203" t="s">
        <v>479</v>
      </c>
      <c r="J26" s="203">
        <v>760</v>
      </c>
      <c r="K26" s="124" t="s">
        <v>440</v>
      </c>
      <c r="L26" s="203" t="s">
        <v>474</v>
      </c>
      <c r="M26" s="207">
        <v>0.21229999999999999</v>
      </c>
      <c r="N26" s="171">
        <f t="shared" si="0"/>
        <v>5.5198</v>
      </c>
      <c r="O26" s="176" t="s">
        <v>942</v>
      </c>
      <c r="P26" s="204"/>
      <c r="Q26" s="204"/>
      <c r="R26" s="204"/>
      <c r="S26" s="204"/>
    </row>
    <row r="27" spans="1:19" ht="75" x14ac:dyDescent="0.25">
      <c r="A27" s="211">
        <v>21</v>
      </c>
      <c r="B27" s="212" t="s">
        <v>46</v>
      </c>
      <c r="C27" s="213" t="s">
        <v>480</v>
      </c>
      <c r="D27" s="214" t="s">
        <v>481</v>
      </c>
      <c r="E27" s="215" t="s">
        <v>427</v>
      </c>
      <c r="F27" s="202" t="s">
        <v>428</v>
      </c>
      <c r="G27" s="150">
        <v>38</v>
      </c>
      <c r="H27" s="150">
        <v>10</v>
      </c>
      <c r="I27" s="203" t="s">
        <v>482</v>
      </c>
      <c r="J27" s="203">
        <v>1860</v>
      </c>
      <c r="K27" s="124" t="s">
        <v>440</v>
      </c>
      <c r="L27" s="203" t="s">
        <v>430</v>
      </c>
      <c r="M27" s="207">
        <v>0.50600000000000001</v>
      </c>
      <c r="N27" s="126">
        <f t="shared" si="0"/>
        <v>19.228000000000002</v>
      </c>
      <c r="O27" s="216" t="s">
        <v>943</v>
      </c>
      <c r="P27" s="217"/>
      <c r="Q27" s="217"/>
      <c r="R27" s="218"/>
      <c r="S27" s="217"/>
    </row>
    <row r="28" spans="1:19" ht="75" x14ac:dyDescent="0.25">
      <c r="A28" s="211">
        <v>22</v>
      </c>
      <c r="B28" s="212" t="s">
        <v>46</v>
      </c>
      <c r="C28" s="213" t="s">
        <v>480</v>
      </c>
      <c r="D28" s="214" t="s">
        <v>481</v>
      </c>
      <c r="E28" s="215" t="s">
        <v>483</v>
      </c>
      <c r="F28" s="202" t="s">
        <v>428</v>
      </c>
      <c r="G28" s="150">
        <v>38</v>
      </c>
      <c r="H28" s="150">
        <v>10</v>
      </c>
      <c r="I28" s="203" t="s">
        <v>484</v>
      </c>
      <c r="J28" s="203">
        <v>1</v>
      </c>
      <c r="K28" s="124" t="s">
        <v>440</v>
      </c>
      <c r="L28" s="203" t="s">
        <v>474</v>
      </c>
      <c r="M28" s="207">
        <v>0.50600000000000001</v>
      </c>
      <c r="N28" s="126">
        <f>M28*G28</f>
        <v>19.228000000000002</v>
      </c>
      <c r="O28" s="216" t="s">
        <v>944</v>
      </c>
      <c r="P28" s="204"/>
      <c r="Q28" s="204"/>
      <c r="R28" s="204"/>
      <c r="S28" s="204"/>
    </row>
    <row r="29" spans="1:19" ht="60" x14ac:dyDescent="0.25">
      <c r="A29" s="117">
        <v>24</v>
      </c>
      <c r="B29" s="219" t="s">
        <v>41</v>
      </c>
      <c r="C29" s="220">
        <v>39</v>
      </c>
      <c r="D29" s="221" t="s">
        <v>485</v>
      </c>
      <c r="E29" s="176" t="s">
        <v>486</v>
      </c>
      <c r="F29" s="202" t="s">
        <v>428</v>
      </c>
      <c r="G29" s="150">
        <v>4</v>
      </c>
      <c r="H29" s="150">
        <v>60</v>
      </c>
      <c r="I29" s="203" t="s">
        <v>479</v>
      </c>
      <c r="J29" s="203" t="s">
        <v>487</v>
      </c>
      <c r="K29" s="124" t="s">
        <v>440</v>
      </c>
      <c r="L29" s="203" t="s">
        <v>474</v>
      </c>
      <c r="M29" s="150">
        <v>1.1100000000000001</v>
      </c>
      <c r="N29" s="126">
        <f t="shared" si="0"/>
        <v>4.4400000000000004</v>
      </c>
      <c r="O29" s="216" t="s">
        <v>945</v>
      </c>
      <c r="P29" s="204"/>
      <c r="Q29" s="204"/>
      <c r="R29" s="204"/>
      <c r="S29" s="204"/>
    </row>
    <row r="30" spans="1:19" ht="75" x14ac:dyDescent="0.25">
      <c r="A30" s="117">
        <v>25</v>
      </c>
      <c r="B30" s="219" t="s">
        <v>41</v>
      </c>
      <c r="C30" s="150">
        <v>39</v>
      </c>
      <c r="D30" s="176" t="s">
        <v>488</v>
      </c>
      <c r="E30" s="176" t="s">
        <v>489</v>
      </c>
      <c r="F30" s="202" t="s">
        <v>428</v>
      </c>
      <c r="G30" s="150">
        <v>388</v>
      </c>
      <c r="H30" s="150">
        <v>80</v>
      </c>
      <c r="I30" s="203" t="s">
        <v>479</v>
      </c>
      <c r="J30" s="203" t="s">
        <v>490</v>
      </c>
      <c r="K30" s="124" t="s">
        <v>440</v>
      </c>
      <c r="L30" s="203" t="s">
        <v>430</v>
      </c>
      <c r="M30" s="150">
        <f>0.26*2</f>
        <v>0.52</v>
      </c>
      <c r="N30" s="126">
        <f t="shared" si="0"/>
        <v>201.76000000000002</v>
      </c>
      <c r="O30" s="216" t="s">
        <v>946</v>
      </c>
      <c r="P30" s="204"/>
      <c r="Q30" s="204"/>
      <c r="R30" s="204"/>
      <c r="S30" s="204"/>
    </row>
    <row r="31" spans="1:19" ht="75" x14ac:dyDescent="0.25">
      <c r="A31" s="117">
        <v>26</v>
      </c>
      <c r="B31" s="201" t="s">
        <v>27</v>
      </c>
      <c r="C31" s="222">
        <v>24</v>
      </c>
      <c r="D31" s="176" t="s">
        <v>947</v>
      </c>
      <c r="E31" s="176" t="s">
        <v>491</v>
      </c>
      <c r="F31" s="202" t="s">
        <v>428</v>
      </c>
      <c r="G31" s="150">
        <v>18</v>
      </c>
      <c r="H31" s="150">
        <v>20</v>
      </c>
      <c r="I31" s="203" t="s">
        <v>455</v>
      </c>
      <c r="J31" s="203">
        <v>18</v>
      </c>
      <c r="K31" s="124" t="s">
        <v>440</v>
      </c>
      <c r="L31" s="203" t="s">
        <v>430</v>
      </c>
      <c r="M31" s="150">
        <v>3.052</v>
      </c>
      <c r="N31" s="171">
        <f t="shared" si="0"/>
        <v>54.936</v>
      </c>
      <c r="O31" s="223" t="s">
        <v>948</v>
      </c>
      <c r="P31" s="204"/>
      <c r="Q31" s="204"/>
      <c r="R31" s="204"/>
      <c r="S31" s="204"/>
    </row>
    <row r="32" spans="1:19" ht="150" x14ac:dyDescent="0.25">
      <c r="A32" s="224">
        <v>27</v>
      </c>
      <c r="B32" s="225" t="s">
        <v>37</v>
      </c>
      <c r="C32" s="206">
        <v>32</v>
      </c>
      <c r="D32" s="176" t="s">
        <v>492</v>
      </c>
      <c r="E32" s="176" t="s">
        <v>493</v>
      </c>
      <c r="F32" s="202" t="s">
        <v>439</v>
      </c>
      <c r="G32" s="150">
        <v>100</v>
      </c>
      <c r="H32" s="150">
        <v>30</v>
      </c>
      <c r="I32" s="203" t="s">
        <v>455</v>
      </c>
      <c r="J32" s="203">
        <v>2</v>
      </c>
      <c r="K32" s="124" t="s">
        <v>440</v>
      </c>
      <c r="L32" s="203" t="s">
        <v>430</v>
      </c>
      <c r="M32" s="150">
        <v>0.76</v>
      </c>
      <c r="N32" s="171">
        <f t="shared" si="0"/>
        <v>76</v>
      </c>
      <c r="O32" s="176" t="s">
        <v>949</v>
      </c>
      <c r="P32" s="204"/>
      <c r="Q32" s="204"/>
      <c r="R32" s="204"/>
      <c r="S32" s="204"/>
    </row>
    <row r="33" spans="1:19" ht="135" x14ac:dyDescent="0.25">
      <c r="A33" s="226">
        <v>28</v>
      </c>
      <c r="B33" s="227" t="s">
        <v>37</v>
      </c>
      <c r="C33" s="213">
        <v>32</v>
      </c>
      <c r="D33" s="215" t="s">
        <v>494</v>
      </c>
      <c r="E33" s="176" t="s">
        <v>427</v>
      </c>
      <c r="F33" s="202" t="s">
        <v>428</v>
      </c>
      <c r="G33" s="150">
        <v>100</v>
      </c>
      <c r="H33" s="150">
        <v>30</v>
      </c>
      <c r="I33" s="203" t="s">
        <v>455</v>
      </c>
      <c r="J33" s="203">
        <v>1</v>
      </c>
      <c r="K33" s="124" t="s">
        <v>440</v>
      </c>
      <c r="L33" s="228" t="s">
        <v>495</v>
      </c>
      <c r="M33" s="150">
        <v>0.96</v>
      </c>
      <c r="N33" s="171">
        <f t="shared" si="0"/>
        <v>96</v>
      </c>
      <c r="O33" s="176" t="s">
        <v>950</v>
      </c>
      <c r="P33" s="204"/>
      <c r="Q33" s="204"/>
      <c r="R33" s="204"/>
      <c r="S33" s="204"/>
    </row>
    <row r="34" spans="1:19" ht="75" x14ac:dyDescent="0.25">
      <c r="A34" s="226">
        <v>29</v>
      </c>
      <c r="B34" s="227" t="s">
        <v>37</v>
      </c>
      <c r="C34" s="213">
        <v>32</v>
      </c>
      <c r="D34" s="215" t="s">
        <v>496</v>
      </c>
      <c r="E34" s="176" t="s">
        <v>951</v>
      </c>
      <c r="F34" s="202" t="s">
        <v>439</v>
      </c>
      <c r="G34" s="150">
        <v>90</v>
      </c>
      <c r="H34" s="150">
        <v>30</v>
      </c>
      <c r="I34" s="203" t="s">
        <v>455</v>
      </c>
      <c r="J34" s="203">
        <v>1</v>
      </c>
      <c r="K34" s="124" t="s">
        <v>440</v>
      </c>
      <c r="L34" s="228" t="s">
        <v>495</v>
      </c>
      <c r="M34" s="150">
        <f>66550/100000</f>
        <v>0.66549999999999998</v>
      </c>
      <c r="N34" s="171">
        <f t="shared" si="0"/>
        <v>59.894999999999996</v>
      </c>
      <c r="O34" s="176" t="s">
        <v>952</v>
      </c>
      <c r="P34" s="229"/>
      <c r="Q34" s="229"/>
      <c r="R34" s="229"/>
      <c r="S34" s="230"/>
    </row>
    <row r="35" spans="1:19" ht="45" x14ac:dyDescent="0.25">
      <c r="A35" s="226">
        <v>30</v>
      </c>
      <c r="B35" s="227" t="s">
        <v>37</v>
      </c>
      <c r="C35" s="213"/>
      <c r="D35" s="215" t="s">
        <v>497</v>
      </c>
      <c r="E35" s="176" t="s">
        <v>498</v>
      </c>
      <c r="F35" s="202" t="s">
        <v>439</v>
      </c>
      <c r="G35" s="150">
        <v>38</v>
      </c>
      <c r="H35" s="150">
        <v>30</v>
      </c>
      <c r="I35" s="203" t="s">
        <v>455</v>
      </c>
      <c r="J35" s="203">
        <v>1</v>
      </c>
      <c r="K35" s="124" t="s">
        <v>440</v>
      </c>
      <c r="L35" s="228" t="s">
        <v>495</v>
      </c>
      <c r="M35" s="150">
        <v>0.67</v>
      </c>
      <c r="N35" s="231">
        <f t="shared" si="0"/>
        <v>25.46</v>
      </c>
      <c r="O35" s="232" t="s">
        <v>953</v>
      </c>
      <c r="P35" s="229"/>
      <c r="Q35" s="229"/>
      <c r="R35" s="229"/>
      <c r="S35" s="230"/>
    </row>
    <row r="36" spans="1:19" ht="60" x14ac:dyDescent="0.25">
      <c r="A36" s="226">
        <v>31</v>
      </c>
      <c r="B36" s="227" t="s">
        <v>55</v>
      </c>
      <c r="C36" s="213"/>
      <c r="D36" s="233" t="s">
        <v>499</v>
      </c>
      <c r="E36" s="177" t="s">
        <v>500</v>
      </c>
      <c r="F36" s="179" t="s">
        <v>428</v>
      </c>
      <c r="G36" s="179">
        <v>10</v>
      </c>
      <c r="H36" s="179">
        <v>30</v>
      </c>
      <c r="I36" s="179" t="s">
        <v>482</v>
      </c>
      <c r="J36" s="179">
        <v>1</v>
      </c>
      <c r="K36" s="124" t="s">
        <v>440</v>
      </c>
      <c r="L36" s="195" t="s">
        <v>464</v>
      </c>
      <c r="M36" s="234">
        <v>1</v>
      </c>
      <c r="N36" s="235">
        <f>M36*G36</f>
        <v>10</v>
      </c>
      <c r="O36" s="198" t="s">
        <v>954</v>
      </c>
      <c r="P36" s="229"/>
      <c r="Q36" s="229"/>
      <c r="R36" s="229"/>
      <c r="S36" s="230"/>
    </row>
    <row r="37" spans="1:19" x14ac:dyDescent="0.25">
      <c r="A37" s="236"/>
      <c r="B37" s="237" t="s">
        <v>955</v>
      </c>
      <c r="C37" s="238"/>
      <c r="D37" s="239"/>
      <c r="E37" s="240"/>
      <c r="F37" s="241"/>
      <c r="G37" s="241"/>
      <c r="H37" s="241"/>
      <c r="I37" s="241"/>
      <c r="J37" s="241"/>
      <c r="K37" s="241"/>
      <c r="L37" s="242"/>
      <c r="M37" s="243"/>
      <c r="N37" s="244">
        <f>SUM(N13:N36)</f>
        <v>753.64505000000008</v>
      </c>
      <c r="O37" s="239"/>
      <c r="P37" s="229"/>
      <c r="Q37" s="229"/>
      <c r="R37" s="229"/>
      <c r="S37" s="230"/>
    </row>
    <row r="38" spans="1:19" x14ac:dyDescent="0.25">
      <c r="A38" s="643" t="s">
        <v>268</v>
      </c>
      <c r="B38" s="633"/>
      <c r="C38" s="633"/>
      <c r="D38" s="633"/>
      <c r="E38" s="633"/>
      <c r="F38" s="633"/>
      <c r="G38" s="633"/>
      <c r="H38" s="633"/>
      <c r="I38" s="633"/>
      <c r="J38" s="633"/>
      <c r="K38" s="633"/>
      <c r="L38" s="633"/>
      <c r="M38" s="633"/>
      <c r="N38" s="633"/>
      <c r="O38" s="633"/>
      <c r="P38" s="633"/>
      <c r="Q38" s="633"/>
      <c r="R38" s="633"/>
      <c r="S38" s="634"/>
    </row>
    <row r="39" spans="1:19" ht="45" x14ac:dyDescent="0.25">
      <c r="A39" s="245">
        <v>32</v>
      </c>
      <c r="B39" s="201" t="s">
        <v>501</v>
      </c>
      <c r="C39" s="150">
        <v>83</v>
      </c>
      <c r="D39" s="176" t="s">
        <v>502</v>
      </c>
      <c r="E39" s="176" t="s">
        <v>503</v>
      </c>
      <c r="F39" s="202" t="s">
        <v>428</v>
      </c>
      <c r="G39" s="150">
        <v>4</v>
      </c>
      <c r="H39" s="150">
        <v>25</v>
      </c>
      <c r="I39" s="228" t="s">
        <v>504</v>
      </c>
      <c r="J39" s="203">
        <v>1</v>
      </c>
      <c r="K39" s="124" t="s">
        <v>440</v>
      </c>
      <c r="L39" s="203" t="s">
        <v>474</v>
      </c>
      <c r="M39" s="243">
        <v>0.5</v>
      </c>
      <c r="N39" s="171">
        <f t="shared" si="0"/>
        <v>2</v>
      </c>
      <c r="O39" s="246" t="s">
        <v>505</v>
      </c>
      <c r="P39" s="217"/>
      <c r="Q39" s="217"/>
      <c r="R39" s="217"/>
      <c r="S39" s="217"/>
    </row>
    <row r="40" spans="1:19" ht="45" x14ac:dyDescent="0.25">
      <c r="A40" s="245">
        <v>33</v>
      </c>
      <c r="B40" s="201" t="s">
        <v>501</v>
      </c>
      <c r="C40" s="150">
        <v>83</v>
      </c>
      <c r="D40" s="176" t="s">
        <v>506</v>
      </c>
      <c r="E40" s="176" t="s">
        <v>507</v>
      </c>
      <c r="F40" s="202" t="s">
        <v>428</v>
      </c>
      <c r="G40" s="150">
        <v>4</v>
      </c>
      <c r="H40" s="150">
        <v>30</v>
      </c>
      <c r="I40" s="228" t="s">
        <v>504</v>
      </c>
      <c r="J40" s="203">
        <v>1</v>
      </c>
      <c r="K40" s="124" t="s">
        <v>440</v>
      </c>
      <c r="L40" s="203" t="s">
        <v>474</v>
      </c>
      <c r="M40" s="247">
        <v>0.5</v>
      </c>
      <c r="N40" s="171">
        <f t="shared" si="0"/>
        <v>2</v>
      </c>
      <c r="O40" s="246" t="s">
        <v>956</v>
      </c>
      <c r="P40" s="217"/>
      <c r="Q40" s="217"/>
      <c r="R40" s="217"/>
      <c r="S40" s="217"/>
    </row>
    <row r="41" spans="1:19" ht="45" x14ac:dyDescent="0.25">
      <c r="A41" s="245">
        <v>34</v>
      </c>
      <c r="B41" s="201" t="s">
        <v>501</v>
      </c>
      <c r="C41" s="150">
        <v>83</v>
      </c>
      <c r="D41" s="176" t="s">
        <v>508</v>
      </c>
      <c r="E41" s="176" t="s">
        <v>509</v>
      </c>
      <c r="F41" s="202" t="s">
        <v>428</v>
      </c>
      <c r="G41" s="150">
        <v>2</v>
      </c>
      <c r="H41" s="150">
        <v>30</v>
      </c>
      <c r="I41" s="228" t="s">
        <v>510</v>
      </c>
      <c r="J41" s="203">
        <v>1</v>
      </c>
      <c r="K41" s="124" t="s">
        <v>440</v>
      </c>
      <c r="L41" s="203" t="s">
        <v>474</v>
      </c>
      <c r="M41" s="247">
        <v>0.5</v>
      </c>
      <c r="N41" s="171">
        <f t="shared" si="0"/>
        <v>1</v>
      </c>
      <c r="O41" s="248" t="s">
        <v>511</v>
      </c>
      <c r="P41" s="217"/>
      <c r="Q41" s="217"/>
      <c r="R41" s="217"/>
      <c r="S41" s="217"/>
    </row>
    <row r="42" spans="1:19" ht="60" x14ac:dyDescent="0.25">
      <c r="A42" s="245">
        <v>35</v>
      </c>
      <c r="B42" s="201" t="s">
        <v>512</v>
      </c>
      <c r="C42" s="150"/>
      <c r="D42" s="249" t="s">
        <v>513</v>
      </c>
      <c r="E42" s="178" t="s">
        <v>427</v>
      </c>
      <c r="F42" s="250" t="s">
        <v>428</v>
      </c>
      <c r="G42" s="250">
        <v>132</v>
      </c>
      <c r="H42" s="250">
        <v>30</v>
      </c>
      <c r="I42" s="250" t="s">
        <v>514</v>
      </c>
      <c r="J42" s="250">
        <v>1</v>
      </c>
      <c r="K42" s="124" t="s">
        <v>440</v>
      </c>
      <c r="L42" s="250" t="s">
        <v>430</v>
      </c>
      <c r="M42" s="251">
        <v>0.3</v>
      </c>
      <c r="N42" s="182">
        <f>+G42*M42</f>
        <v>39.6</v>
      </c>
      <c r="O42" s="198" t="s">
        <v>515</v>
      </c>
      <c r="P42" s="217"/>
      <c r="Q42" s="217"/>
      <c r="R42" s="217"/>
      <c r="S42" s="217"/>
    </row>
    <row r="43" spans="1:19" ht="45" x14ac:dyDescent="0.25">
      <c r="A43" s="245">
        <v>36</v>
      </c>
      <c r="B43" s="205" t="s">
        <v>516</v>
      </c>
      <c r="C43" s="150">
        <v>77</v>
      </c>
      <c r="D43" s="252" t="s">
        <v>517</v>
      </c>
      <c r="E43" s="252" t="s">
        <v>518</v>
      </c>
      <c r="F43" s="202" t="s">
        <v>428</v>
      </c>
      <c r="G43" s="253">
        <v>3</v>
      </c>
      <c r="H43" s="150">
        <v>33</v>
      </c>
      <c r="I43" s="203" t="s">
        <v>519</v>
      </c>
      <c r="J43" s="203">
        <v>2</v>
      </c>
      <c r="K43" s="124" t="s">
        <v>440</v>
      </c>
      <c r="L43" s="203" t="s">
        <v>474</v>
      </c>
      <c r="M43" s="243">
        <v>0.33500000000000002</v>
      </c>
      <c r="N43" s="171">
        <f t="shared" si="0"/>
        <v>1.0050000000000001</v>
      </c>
      <c r="O43" s="248" t="s">
        <v>957</v>
      </c>
      <c r="P43" s="217"/>
      <c r="Q43" s="217"/>
      <c r="R43" s="217"/>
      <c r="S43" s="217"/>
    </row>
    <row r="44" spans="1:19" ht="45" x14ac:dyDescent="0.25">
      <c r="A44" s="245">
        <v>37</v>
      </c>
      <c r="B44" s="205" t="s">
        <v>516</v>
      </c>
      <c r="C44" s="150">
        <v>77</v>
      </c>
      <c r="D44" s="252" t="s">
        <v>517</v>
      </c>
      <c r="E44" s="252" t="s">
        <v>520</v>
      </c>
      <c r="F44" s="202" t="s">
        <v>428</v>
      </c>
      <c r="G44" s="253">
        <v>10</v>
      </c>
      <c r="H44" s="150">
        <v>30</v>
      </c>
      <c r="I44" s="203" t="s">
        <v>519</v>
      </c>
      <c r="J44" s="203">
        <v>2</v>
      </c>
      <c r="K44" s="124" t="s">
        <v>440</v>
      </c>
      <c r="L44" s="203" t="s">
        <v>474</v>
      </c>
      <c r="M44" s="247">
        <v>0.27500000000000002</v>
      </c>
      <c r="N44" s="171">
        <f t="shared" si="0"/>
        <v>2.75</v>
      </c>
      <c r="O44" s="248" t="s">
        <v>958</v>
      </c>
      <c r="P44" s="217"/>
      <c r="Q44" s="217"/>
      <c r="R44" s="217"/>
      <c r="S44" s="217"/>
    </row>
    <row r="45" spans="1:19" ht="45" x14ac:dyDescent="0.25">
      <c r="A45" s="245">
        <v>38</v>
      </c>
      <c r="B45" s="205" t="s">
        <v>516</v>
      </c>
      <c r="C45" s="150">
        <v>77</v>
      </c>
      <c r="D45" s="252" t="s">
        <v>959</v>
      </c>
      <c r="E45" s="252" t="s">
        <v>521</v>
      </c>
      <c r="F45" s="202" t="s">
        <v>428</v>
      </c>
      <c r="G45" s="253">
        <v>1</v>
      </c>
      <c r="H45" s="150">
        <v>36</v>
      </c>
      <c r="I45" s="203" t="s">
        <v>519</v>
      </c>
      <c r="J45" s="203">
        <v>2</v>
      </c>
      <c r="K45" s="124" t="s">
        <v>440</v>
      </c>
      <c r="L45" s="203" t="s">
        <v>474</v>
      </c>
      <c r="M45" s="247">
        <v>0.34</v>
      </c>
      <c r="N45" s="171">
        <f t="shared" si="0"/>
        <v>0.34</v>
      </c>
      <c r="O45" s="248" t="s">
        <v>960</v>
      </c>
      <c r="P45" s="217"/>
      <c r="Q45" s="217"/>
      <c r="R45" s="217"/>
      <c r="S45" s="217"/>
    </row>
    <row r="46" spans="1:19" ht="60" x14ac:dyDescent="0.25">
      <c r="A46" s="245">
        <v>39</v>
      </c>
      <c r="B46" s="205" t="s">
        <v>516</v>
      </c>
      <c r="C46" s="150">
        <v>77</v>
      </c>
      <c r="D46" s="252" t="s">
        <v>961</v>
      </c>
      <c r="E46" s="252" t="s">
        <v>522</v>
      </c>
      <c r="F46" s="202" t="s">
        <v>428</v>
      </c>
      <c r="G46" s="253">
        <v>1</v>
      </c>
      <c r="H46" s="150">
        <v>36</v>
      </c>
      <c r="I46" s="203" t="s">
        <v>519</v>
      </c>
      <c r="J46" s="203">
        <v>2</v>
      </c>
      <c r="K46" s="124" t="s">
        <v>440</v>
      </c>
      <c r="L46" s="203" t="s">
        <v>474</v>
      </c>
      <c r="M46" s="247">
        <v>0.34</v>
      </c>
      <c r="N46" s="171">
        <f t="shared" si="0"/>
        <v>0.34</v>
      </c>
      <c r="O46" s="248" t="s">
        <v>962</v>
      </c>
      <c r="P46" s="217"/>
      <c r="Q46" s="217"/>
      <c r="R46" s="217"/>
      <c r="S46" s="217"/>
    </row>
    <row r="47" spans="1:19" ht="45" x14ac:dyDescent="0.25">
      <c r="A47" s="245">
        <v>40</v>
      </c>
      <c r="B47" s="254" t="s">
        <v>516</v>
      </c>
      <c r="C47" s="150">
        <v>77</v>
      </c>
      <c r="D47" s="255" t="s">
        <v>523</v>
      </c>
      <c r="E47" s="255" t="s">
        <v>524</v>
      </c>
      <c r="F47" s="136" t="s">
        <v>428</v>
      </c>
      <c r="G47" s="256">
        <v>1</v>
      </c>
      <c r="H47" s="123">
        <v>36</v>
      </c>
      <c r="I47" s="123" t="s">
        <v>519</v>
      </c>
      <c r="J47" s="123">
        <v>2</v>
      </c>
      <c r="K47" s="124" t="s">
        <v>440</v>
      </c>
      <c r="L47" s="123" t="s">
        <v>474</v>
      </c>
      <c r="M47" s="257">
        <v>0.34</v>
      </c>
      <c r="N47" s="171">
        <f t="shared" si="0"/>
        <v>0.34</v>
      </c>
      <c r="O47" s="258" t="s">
        <v>962</v>
      </c>
      <c r="P47" s="135"/>
      <c r="Q47" s="135"/>
      <c r="R47" s="135"/>
      <c r="S47" s="135"/>
    </row>
    <row r="48" spans="1:19" ht="60" x14ac:dyDescent="0.25">
      <c r="A48" s="245">
        <v>41</v>
      </c>
      <c r="B48" s="254" t="s">
        <v>516</v>
      </c>
      <c r="C48" s="222">
        <v>77</v>
      </c>
      <c r="D48" s="255" t="s">
        <v>963</v>
      </c>
      <c r="E48" s="255" t="s">
        <v>525</v>
      </c>
      <c r="F48" s="259" t="s">
        <v>428</v>
      </c>
      <c r="G48" s="260">
        <v>438</v>
      </c>
      <c r="H48" s="260">
        <v>20</v>
      </c>
      <c r="I48" s="123" t="s">
        <v>519</v>
      </c>
      <c r="J48" s="123">
        <v>2</v>
      </c>
      <c r="K48" s="124" t="s">
        <v>440</v>
      </c>
      <c r="L48" s="123" t="s">
        <v>430</v>
      </c>
      <c r="M48" s="261">
        <v>0.1</v>
      </c>
      <c r="N48" s="171">
        <f t="shared" si="0"/>
        <v>43.800000000000004</v>
      </c>
      <c r="O48" s="258" t="s">
        <v>526</v>
      </c>
      <c r="P48" s="135"/>
      <c r="Q48" s="135"/>
      <c r="R48" s="135"/>
      <c r="S48" s="135"/>
    </row>
    <row r="49" spans="1:19" ht="75" x14ac:dyDescent="0.25">
      <c r="A49" s="245">
        <v>42</v>
      </c>
      <c r="B49" s="254" t="s">
        <v>516</v>
      </c>
      <c r="C49" s="222">
        <v>77</v>
      </c>
      <c r="D49" s="262" t="s">
        <v>964</v>
      </c>
      <c r="E49" s="263" t="s">
        <v>527</v>
      </c>
      <c r="F49" s="259" t="s">
        <v>428</v>
      </c>
      <c r="G49" s="260">
        <v>1</v>
      </c>
      <c r="H49" s="260">
        <v>100</v>
      </c>
      <c r="I49" s="123" t="s">
        <v>519</v>
      </c>
      <c r="J49" s="123">
        <v>1</v>
      </c>
      <c r="K49" s="124" t="s">
        <v>440</v>
      </c>
      <c r="L49" s="123" t="s">
        <v>430</v>
      </c>
      <c r="M49" s="264">
        <v>5</v>
      </c>
      <c r="N49" s="265">
        <f t="shared" si="0"/>
        <v>5</v>
      </c>
      <c r="O49" s="266" t="s">
        <v>965</v>
      </c>
      <c r="P49" s="135"/>
      <c r="Q49" s="135"/>
      <c r="R49" s="135"/>
      <c r="S49" s="135"/>
    </row>
    <row r="50" spans="1:19" ht="60" x14ac:dyDescent="0.25">
      <c r="A50" s="245">
        <v>43</v>
      </c>
      <c r="B50" s="267" t="s">
        <v>528</v>
      </c>
      <c r="C50" s="222">
        <v>85</v>
      </c>
      <c r="D50" s="263" t="s">
        <v>529</v>
      </c>
      <c r="E50" s="174" t="s">
        <v>530</v>
      </c>
      <c r="F50" s="268" t="s">
        <v>428</v>
      </c>
      <c r="G50" s="222">
        <v>38</v>
      </c>
      <c r="H50" s="222">
        <v>40</v>
      </c>
      <c r="I50" s="269" t="s">
        <v>531</v>
      </c>
      <c r="J50" s="150">
        <v>1</v>
      </c>
      <c r="K50" s="124" t="s">
        <v>440</v>
      </c>
      <c r="L50" s="270" t="s">
        <v>430</v>
      </c>
      <c r="M50" s="271">
        <v>0.2</v>
      </c>
      <c r="N50" s="272">
        <f t="shared" si="0"/>
        <v>7.6000000000000005</v>
      </c>
      <c r="O50" s="273" t="s">
        <v>966</v>
      </c>
      <c r="P50" s="135"/>
      <c r="Q50" s="135"/>
      <c r="R50" s="135"/>
      <c r="S50" s="135"/>
    </row>
    <row r="51" spans="1:19" ht="270" x14ac:dyDescent="0.25">
      <c r="A51" s="245">
        <v>44</v>
      </c>
      <c r="B51" s="274" t="s">
        <v>532</v>
      </c>
      <c r="C51" s="123">
        <v>63</v>
      </c>
      <c r="D51" s="151" t="s">
        <v>533</v>
      </c>
      <c r="E51" s="151" t="s">
        <v>534</v>
      </c>
      <c r="F51" s="136" t="s">
        <v>428</v>
      </c>
      <c r="G51" s="123">
        <v>31</v>
      </c>
      <c r="H51" s="123">
        <v>50</v>
      </c>
      <c r="I51" s="136" t="s">
        <v>535</v>
      </c>
      <c r="J51" s="275">
        <v>1</v>
      </c>
      <c r="K51" s="124" t="s">
        <v>440</v>
      </c>
      <c r="L51" s="276" t="s">
        <v>474</v>
      </c>
      <c r="M51" s="277">
        <v>0.42</v>
      </c>
      <c r="N51" s="278">
        <f t="shared" si="0"/>
        <v>13.02</v>
      </c>
      <c r="O51" s="279" t="s">
        <v>967</v>
      </c>
      <c r="P51" s="280"/>
      <c r="Q51" s="135"/>
      <c r="R51" s="135"/>
      <c r="S51" s="135"/>
    </row>
    <row r="52" spans="1:19" x14ac:dyDescent="0.25">
      <c r="A52" s="281"/>
      <c r="B52" s="282" t="s">
        <v>968</v>
      </c>
      <c r="C52" s="283"/>
      <c r="D52" s="284"/>
      <c r="E52" s="284"/>
      <c r="F52" s="285"/>
      <c r="G52" s="283"/>
      <c r="H52" s="283"/>
      <c r="I52" s="285"/>
      <c r="J52" s="285"/>
      <c r="K52" s="286"/>
      <c r="L52" s="286"/>
      <c r="M52" s="271"/>
      <c r="N52" s="287">
        <f>SUM(N39:N51)</f>
        <v>118.795</v>
      </c>
      <c r="O52" s="288"/>
      <c r="P52" s="289"/>
      <c r="Q52" s="289"/>
      <c r="R52" s="289"/>
      <c r="S52" s="280"/>
    </row>
    <row r="53" spans="1:19" x14ac:dyDescent="0.25">
      <c r="A53" s="632" t="s">
        <v>269</v>
      </c>
      <c r="B53" s="633"/>
      <c r="C53" s="633"/>
      <c r="D53" s="633"/>
      <c r="E53" s="633"/>
      <c r="F53" s="633"/>
      <c r="G53" s="633"/>
      <c r="H53" s="633"/>
      <c r="I53" s="633"/>
      <c r="J53" s="633"/>
      <c r="K53" s="633"/>
      <c r="L53" s="633"/>
      <c r="M53" s="633"/>
      <c r="N53" s="633"/>
      <c r="O53" s="633"/>
      <c r="P53" s="633"/>
      <c r="Q53" s="633"/>
      <c r="R53" s="633"/>
      <c r="S53" s="634"/>
    </row>
    <row r="54" spans="1:19" ht="75" x14ac:dyDescent="0.25">
      <c r="A54" s="123">
        <v>46</v>
      </c>
      <c r="B54" s="169" t="s">
        <v>540</v>
      </c>
      <c r="C54" s="123"/>
      <c r="D54" s="290" t="s">
        <v>541</v>
      </c>
      <c r="E54" s="290" t="s">
        <v>527</v>
      </c>
      <c r="F54" s="193" t="s">
        <v>428</v>
      </c>
      <c r="G54" s="193">
        <v>6</v>
      </c>
      <c r="H54" s="193">
        <v>30</v>
      </c>
      <c r="I54" s="193" t="s">
        <v>542</v>
      </c>
      <c r="J54" s="193">
        <v>3</v>
      </c>
      <c r="K54" s="124" t="s">
        <v>440</v>
      </c>
      <c r="L54" s="193" t="s">
        <v>474</v>
      </c>
      <c r="M54" s="291">
        <v>1.3</v>
      </c>
      <c r="N54" s="197">
        <f t="shared" si="0"/>
        <v>7.8000000000000007</v>
      </c>
      <c r="O54" s="292" t="s">
        <v>543</v>
      </c>
      <c r="P54" s="172"/>
      <c r="Q54" s="135"/>
      <c r="R54" s="135"/>
      <c r="S54" s="135"/>
    </row>
    <row r="55" spans="1:19" ht="105" x14ac:dyDescent="0.25">
      <c r="A55" s="123">
        <v>47</v>
      </c>
      <c r="B55" s="169" t="s">
        <v>540</v>
      </c>
      <c r="C55" s="123"/>
      <c r="D55" s="290" t="s">
        <v>544</v>
      </c>
      <c r="E55" s="290" t="s">
        <v>432</v>
      </c>
      <c r="F55" s="193" t="s">
        <v>428</v>
      </c>
      <c r="G55" s="193">
        <v>114</v>
      </c>
      <c r="H55" s="193">
        <v>30</v>
      </c>
      <c r="I55" s="293" t="s">
        <v>969</v>
      </c>
      <c r="J55" s="193">
        <v>5</v>
      </c>
      <c r="K55" s="124" t="s">
        <v>440</v>
      </c>
      <c r="L55" s="193" t="s">
        <v>430</v>
      </c>
      <c r="M55" s="291">
        <v>0.75712999999999997</v>
      </c>
      <c r="N55" s="197">
        <f t="shared" si="0"/>
        <v>86.312820000000002</v>
      </c>
      <c r="O55" s="292" t="s">
        <v>970</v>
      </c>
      <c r="P55" s="172"/>
      <c r="Q55" s="135"/>
      <c r="R55" s="135"/>
      <c r="S55" s="135"/>
    </row>
    <row r="56" spans="1:19" ht="105" x14ac:dyDescent="0.25">
      <c r="A56" s="123">
        <v>48</v>
      </c>
      <c r="B56" s="169" t="s">
        <v>540</v>
      </c>
      <c r="C56" s="123"/>
      <c r="D56" s="290" t="s">
        <v>545</v>
      </c>
      <c r="E56" s="290" t="s">
        <v>527</v>
      </c>
      <c r="F56" s="193" t="s">
        <v>428</v>
      </c>
      <c r="G56" s="193">
        <v>70</v>
      </c>
      <c r="H56" s="193">
        <v>30</v>
      </c>
      <c r="I56" s="293" t="s">
        <v>969</v>
      </c>
      <c r="J56" s="193">
        <v>5</v>
      </c>
      <c r="K56" s="124" t="s">
        <v>440</v>
      </c>
      <c r="L56" s="193" t="s">
        <v>430</v>
      </c>
      <c r="M56" s="291">
        <v>0.80025000000000002</v>
      </c>
      <c r="N56" s="197">
        <f t="shared" si="0"/>
        <v>56.017499999999998</v>
      </c>
      <c r="O56" s="292" t="s">
        <v>971</v>
      </c>
      <c r="P56" s="172"/>
      <c r="Q56" s="135"/>
      <c r="R56" s="135"/>
      <c r="S56" s="135"/>
    </row>
    <row r="57" spans="1:19" ht="45" x14ac:dyDescent="0.25">
      <c r="A57" s="123">
        <v>49</v>
      </c>
      <c r="B57" s="169" t="s">
        <v>540</v>
      </c>
      <c r="C57" s="123"/>
      <c r="D57" s="290" t="s">
        <v>546</v>
      </c>
      <c r="E57" s="290" t="s">
        <v>547</v>
      </c>
      <c r="F57" s="193" t="s">
        <v>428</v>
      </c>
      <c r="G57" s="193">
        <v>366</v>
      </c>
      <c r="H57" s="193">
        <v>30</v>
      </c>
      <c r="I57" s="293" t="s">
        <v>969</v>
      </c>
      <c r="J57" s="193">
        <v>1</v>
      </c>
      <c r="K57" s="124" t="s">
        <v>440</v>
      </c>
      <c r="L57" s="193" t="s">
        <v>548</v>
      </c>
      <c r="M57" s="291">
        <v>0.21</v>
      </c>
      <c r="N57" s="197">
        <f t="shared" si="0"/>
        <v>76.86</v>
      </c>
      <c r="O57" s="292" t="s">
        <v>972</v>
      </c>
      <c r="P57" s="172"/>
      <c r="Q57" s="135"/>
      <c r="R57" s="135"/>
      <c r="S57" s="135"/>
    </row>
    <row r="58" spans="1:19" ht="30" x14ac:dyDescent="0.25">
      <c r="A58" s="123">
        <v>50</v>
      </c>
      <c r="B58" s="294" t="s">
        <v>549</v>
      </c>
      <c r="C58" s="123"/>
      <c r="D58" s="184" t="s">
        <v>550</v>
      </c>
      <c r="E58" s="184" t="s">
        <v>547</v>
      </c>
      <c r="F58" s="179" t="s">
        <v>439</v>
      </c>
      <c r="G58" s="179">
        <v>413</v>
      </c>
      <c r="H58" s="179">
        <v>30</v>
      </c>
      <c r="I58" s="293" t="s">
        <v>969</v>
      </c>
      <c r="J58" s="179" t="s">
        <v>551</v>
      </c>
      <c r="K58" s="124" t="s">
        <v>440</v>
      </c>
      <c r="L58" s="179" t="s">
        <v>552</v>
      </c>
      <c r="M58" s="295">
        <v>9.4E-2</v>
      </c>
      <c r="N58" s="182">
        <f t="shared" ref="N58:N63" si="1">+G58*M58</f>
        <v>38.822000000000003</v>
      </c>
      <c r="O58" s="292" t="s">
        <v>553</v>
      </c>
      <c r="P58" s="172"/>
      <c r="Q58" s="135"/>
      <c r="R58" s="135"/>
      <c r="S58" s="135"/>
    </row>
    <row r="59" spans="1:19" ht="45" x14ac:dyDescent="0.25">
      <c r="A59" s="123">
        <v>51</v>
      </c>
      <c r="B59" s="294" t="s">
        <v>549</v>
      </c>
      <c r="C59" s="123"/>
      <c r="D59" s="184" t="s">
        <v>554</v>
      </c>
      <c r="E59" s="184" t="s">
        <v>555</v>
      </c>
      <c r="F59" s="179" t="s">
        <v>439</v>
      </c>
      <c r="G59" s="179">
        <v>6</v>
      </c>
      <c r="H59" s="179">
        <v>3</v>
      </c>
      <c r="I59" s="179" t="s">
        <v>556</v>
      </c>
      <c r="J59" s="179" t="s">
        <v>557</v>
      </c>
      <c r="K59" s="124" t="s">
        <v>440</v>
      </c>
      <c r="L59" s="179" t="s">
        <v>474</v>
      </c>
      <c r="M59" s="295">
        <v>1.47</v>
      </c>
      <c r="N59" s="182">
        <f t="shared" si="1"/>
        <v>8.82</v>
      </c>
      <c r="O59" s="292" t="s">
        <v>558</v>
      </c>
      <c r="P59" s="172"/>
      <c r="Q59" s="135"/>
      <c r="R59" s="135"/>
      <c r="S59" s="135"/>
    </row>
    <row r="60" spans="1:19" ht="45" x14ac:dyDescent="0.25">
      <c r="A60" s="123">
        <v>52</v>
      </c>
      <c r="B60" s="294" t="s">
        <v>549</v>
      </c>
      <c r="C60" s="123"/>
      <c r="D60" s="178" t="s">
        <v>559</v>
      </c>
      <c r="E60" s="178" t="s">
        <v>560</v>
      </c>
      <c r="F60" s="250" t="s">
        <v>439</v>
      </c>
      <c r="G60" s="250">
        <v>38</v>
      </c>
      <c r="H60" s="250">
        <v>2</v>
      </c>
      <c r="I60" s="250" t="s">
        <v>561</v>
      </c>
      <c r="J60" s="250" t="s">
        <v>562</v>
      </c>
      <c r="K60" s="124" t="s">
        <v>440</v>
      </c>
      <c r="L60" s="250" t="s">
        <v>474</v>
      </c>
      <c r="M60" s="251">
        <v>1.36</v>
      </c>
      <c r="N60" s="182">
        <f t="shared" si="1"/>
        <v>51.680000000000007</v>
      </c>
      <c r="O60" s="292" t="s">
        <v>563</v>
      </c>
      <c r="P60" s="172"/>
      <c r="Q60" s="135"/>
      <c r="R60" s="135"/>
      <c r="S60" s="135"/>
    </row>
    <row r="61" spans="1:19" ht="90" x14ac:dyDescent="0.25">
      <c r="A61" s="123">
        <v>53</v>
      </c>
      <c r="B61" s="294" t="s">
        <v>549</v>
      </c>
      <c r="C61" s="123"/>
      <c r="D61" s="178" t="s">
        <v>564</v>
      </c>
      <c r="E61" s="178" t="s">
        <v>565</v>
      </c>
      <c r="F61" s="250" t="s">
        <v>439</v>
      </c>
      <c r="G61" s="250">
        <v>4</v>
      </c>
      <c r="H61" s="250">
        <v>3</v>
      </c>
      <c r="I61" s="250" t="s">
        <v>556</v>
      </c>
      <c r="J61" s="250" t="s">
        <v>566</v>
      </c>
      <c r="K61" s="124" t="s">
        <v>440</v>
      </c>
      <c r="L61" s="250" t="s">
        <v>474</v>
      </c>
      <c r="M61" s="251">
        <v>1.1299999999999999</v>
      </c>
      <c r="N61" s="182">
        <f t="shared" si="1"/>
        <v>4.5199999999999996</v>
      </c>
      <c r="O61" s="292" t="s">
        <v>567</v>
      </c>
      <c r="P61" s="172"/>
      <c r="Q61" s="135"/>
      <c r="R61" s="135"/>
      <c r="S61" s="135"/>
    </row>
    <row r="62" spans="1:19" ht="75" x14ac:dyDescent="0.25">
      <c r="A62" s="123">
        <v>54</v>
      </c>
      <c r="B62" s="294" t="s">
        <v>549</v>
      </c>
      <c r="C62" s="123"/>
      <c r="D62" s="184" t="s">
        <v>568</v>
      </c>
      <c r="E62" s="184" t="s">
        <v>569</v>
      </c>
      <c r="F62" s="179" t="s">
        <v>439</v>
      </c>
      <c r="G62" s="179">
        <v>16</v>
      </c>
      <c r="H62" s="179" t="s">
        <v>570</v>
      </c>
      <c r="I62" s="179" t="s">
        <v>571</v>
      </c>
      <c r="J62" s="179" t="s">
        <v>572</v>
      </c>
      <c r="K62" s="124" t="s">
        <v>440</v>
      </c>
      <c r="L62" s="179" t="s">
        <v>474</v>
      </c>
      <c r="M62" s="295">
        <v>0.24299999999999999</v>
      </c>
      <c r="N62" s="182">
        <f t="shared" si="1"/>
        <v>3.8879999999999999</v>
      </c>
      <c r="O62" s="292" t="s">
        <v>973</v>
      </c>
      <c r="P62" s="172"/>
      <c r="Q62" s="135"/>
      <c r="R62" s="135"/>
      <c r="S62" s="135"/>
    </row>
    <row r="63" spans="1:19" ht="45" x14ac:dyDescent="0.25">
      <c r="A63" s="123">
        <v>55</v>
      </c>
      <c r="B63" s="294" t="s">
        <v>549</v>
      </c>
      <c r="C63" s="123"/>
      <c r="D63" s="177" t="s">
        <v>573</v>
      </c>
      <c r="E63" s="184" t="s">
        <v>574</v>
      </c>
      <c r="F63" s="179" t="s">
        <v>439</v>
      </c>
      <c r="G63" s="179">
        <v>6</v>
      </c>
      <c r="H63" s="179" t="s">
        <v>575</v>
      </c>
      <c r="I63" s="180" t="s">
        <v>576</v>
      </c>
      <c r="J63" s="179" t="s">
        <v>557</v>
      </c>
      <c r="K63" s="124" t="s">
        <v>440</v>
      </c>
      <c r="L63" s="179" t="s">
        <v>474</v>
      </c>
      <c r="M63" s="295">
        <v>2.1</v>
      </c>
      <c r="N63" s="182">
        <f t="shared" si="1"/>
        <v>12.600000000000001</v>
      </c>
      <c r="O63" s="292" t="s">
        <v>974</v>
      </c>
      <c r="P63" s="172"/>
      <c r="Q63" s="135"/>
      <c r="R63" s="135"/>
      <c r="S63" s="135"/>
    </row>
    <row r="64" spans="1:19" ht="60" x14ac:dyDescent="0.25">
      <c r="A64" s="117">
        <v>12</v>
      </c>
      <c r="B64" s="169" t="s">
        <v>458</v>
      </c>
      <c r="C64" s="123"/>
      <c r="D64" s="296" t="s">
        <v>975</v>
      </c>
      <c r="E64" s="290" t="s">
        <v>459</v>
      </c>
      <c r="F64" s="193" t="s">
        <v>428</v>
      </c>
      <c r="G64" s="193">
        <v>28</v>
      </c>
      <c r="H64" s="194">
        <v>31</v>
      </c>
      <c r="I64" s="179" t="s">
        <v>460</v>
      </c>
      <c r="J64" s="179" t="s">
        <v>461</v>
      </c>
      <c r="K64" s="124" t="s">
        <v>440</v>
      </c>
      <c r="L64" s="179" t="s">
        <v>430</v>
      </c>
      <c r="M64" s="251">
        <v>0.56000000000000005</v>
      </c>
      <c r="N64" s="182">
        <f>+G64*M64</f>
        <v>15.680000000000001</v>
      </c>
      <c r="O64" s="198" t="s">
        <v>462</v>
      </c>
      <c r="P64" s="172"/>
      <c r="Q64" s="172"/>
      <c r="R64" s="172"/>
      <c r="S64" s="172"/>
    </row>
    <row r="65" spans="1:19" ht="60" x14ac:dyDescent="0.25">
      <c r="A65" s="117">
        <v>13</v>
      </c>
      <c r="B65" s="169" t="s">
        <v>458</v>
      </c>
      <c r="C65" s="123"/>
      <c r="D65" s="297" t="s">
        <v>463</v>
      </c>
      <c r="E65" s="290" t="s">
        <v>976</v>
      </c>
      <c r="F65" s="193"/>
      <c r="G65" s="193">
        <v>8074</v>
      </c>
      <c r="H65" s="194">
        <v>50</v>
      </c>
      <c r="I65" s="179" t="s">
        <v>977</v>
      </c>
      <c r="J65" s="179">
        <v>1</v>
      </c>
      <c r="K65" s="124" t="s">
        <v>440</v>
      </c>
      <c r="L65" s="195" t="s">
        <v>464</v>
      </c>
      <c r="M65" s="196">
        <v>0.01</v>
      </c>
      <c r="N65" s="298">
        <f>+M65*G65</f>
        <v>80.739999999999995</v>
      </c>
      <c r="O65" s="198" t="s">
        <v>465</v>
      </c>
      <c r="P65" s="172"/>
      <c r="Q65" s="172"/>
      <c r="R65" s="172"/>
      <c r="S65" s="172"/>
    </row>
    <row r="66" spans="1:19" ht="45" x14ac:dyDescent="0.25">
      <c r="A66" s="123">
        <v>56</v>
      </c>
      <c r="B66" s="294" t="s">
        <v>577</v>
      </c>
      <c r="C66" s="123"/>
      <c r="D66" s="290" t="s">
        <v>978</v>
      </c>
      <c r="E66" s="290" t="s">
        <v>578</v>
      </c>
      <c r="F66" s="193" t="s">
        <v>428</v>
      </c>
      <c r="G66" s="193">
        <v>38</v>
      </c>
      <c r="H66" s="193">
        <v>10</v>
      </c>
      <c r="I66" s="293" t="s">
        <v>969</v>
      </c>
      <c r="J66" s="193">
        <v>2</v>
      </c>
      <c r="K66" s="124" t="s">
        <v>440</v>
      </c>
      <c r="L66" s="193" t="s">
        <v>430</v>
      </c>
      <c r="M66" s="291">
        <v>0.14621000000000001</v>
      </c>
      <c r="N66" s="197">
        <f>M66*G66</f>
        <v>5.5559799999999999</v>
      </c>
      <c r="O66" s="292" t="s">
        <v>979</v>
      </c>
      <c r="P66" s="172"/>
      <c r="Q66" s="135"/>
      <c r="R66" s="135"/>
      <c r="S66" s="135"/>
    </row>
    <row r="67" spans="1:19" ht="45" x14ac:dyDescent="0.25">
      <c r="A67" s="123">
        <v>57</v>
      </c>
      <c r="B67" s="294" t="s">
        <v>577</v>
      </c>
      <c r="C67" s="123"/>
      <c r="D67" s="290" t="s">
        <v>579</v>
      </c>
      <c r="E67" s="290" t="s">
        <v>432</v>
      </c>
      <c r="F67" s="193" t="s">
        <v>428</v>
      </c>
      <c r="G67" s="193">
        <v>8</v>
      </c>
      <c r="H67" s="193">
        <v>15</v>
      </c>
      <c r="I67" s="293" t="s">
        <v>969</v>
      </c>
      <c r="J67" s="193">
        <v>6</v>
      </c>
      <c r="K67" s="124" t="s">
        <v>440</v>
      </c>
      <c r="L67" s="193" t="s">
        <v>474</v>
      </c>
      <c r="M67" s="291">
        <v>0.78288000000000002</v>
      </c>
      <c r="N67" s="197">
        <f>M67*G67</f>
        <v>6.2630400000000002</v>
      </c>
      <c r="O67" s="292" t="s">
        <v>980</v>
      </c>
      <c r="P67" s="172"/>
      <c r="Q67" s="135"/>
      <c r="R67" s="135"/>
      <c r="S67" s="135"/>
    </row>
    <row r="68" spans="1:19" ht="60" x14ac:dyDescent="0.25">
      <c r="A68" s="123">
        <v>58</v>
      </c>
      <c r="B68" s="294" t="s">
        <v>580</v>
      </c>
      <c r="C68" s="123"/>
      <c r="D68" s="290" t="s">
        <v>581</v>
      </c>
      <c r="E68" s="290" t="s">
        <v>582</v>
      </c>
      <c r="F68" s="193" t="s">
        <v>428</v>
      </c>
      <c r="G68" s="193">
        <v>10</v>
      </c>
      <c r="H68" s="193">
        <v>4</v>
      </c>
      <c r="I68" s="293" t="s">
        <v>969</v>
      </c>
      <c r="J68" s="193">
        <v>3</v>
      </c>
      <c r="K68" s="124" t="s">
        <v>440</v>
      </c>
      <c r="L68" s="193" t="s">
        <v>474</v>
      </c>
      <c r="M68" s="291">
        <v>0.1</v>
      </c>
      <c r="N68" s="197">
        <f>M68*G68</f>
        <v>1</v>
      </c>
      <c r="O68" s="292" t="s">
        <v>981</v>
      </c>
      <c r="P68" s="172"/>
      <c r="Q68" s="135"/>
      <c r="R68" s="135"/>
      <c r="S68" s="135"/>
    </row>
    <row r="69" spans="1:19" ht="45" x14ac:dyDescent="0.25">
      <c r="A69" s="123">
        <v>59</v>
      </c>
      <c r="B69" s="294" t="s">
        <v>583</v>
      </c>
      <c r="C69" s="123"/>
      <c r="D69" s="290" t="s">
        <v>982</v>
      </c>
      <c r="E69" s="290" t="s">
        <v>983</v>
      </c>
      <c r="F69" s="193" t="s">
        <v>428</v>
      </c>
      <c r="G69" s="193">
        <v>38</v>
      </c>
      <c r="H69" s="193">
        <v>10</v>
      </c>
      <c r="I69" s="293" t="s">
        <v>969</v>
      </c>
      <c r="J69" s="193">
        <v>2</v>
      </c>
      <c r="K69" s="124" t="s">
        <v>440</v>
      </c>
      <c r="L69" s="193" t="s">
        <v>430</v>
      </c>
      <c r="M69" s="291">
        <v>0.14621000000000001</v>
      </c>
      <c r="N69" s="197">
        <f>M69*G69</f>
        <v>5.5559799999999999</v>
      </c>
      <c r="O69" s="292" t="s">
        <v>984</v>
      </c>
      <c r="P69" s="172"/>
      <c r="Q69" s="135"/>
      <c r="R69" s="135"/>
      <c r="S69" s="135"/>
    </row>
    <row r="70" spans="1:19" ht="75" x14ac:dyDescent="0.25">
      <c r="A70" s="123">
        <v>60</v>
      </c>
      <c r="B70" s="169" t="s">
        <v>584</v>
      </c>
      <c r="C70" s="123"/>
      <c r="D70" s="199" t="s">
        <v>585</v>
      </c>
      <c r="E70" s="299" t="s">
        <v>586</v>
      </c>
      <c r="F70" s="193" t="s">
        <v>428</v>
      </c>
      <c r="G70" s="195">
        <v>3</v>
      </c>
      <c r="H70" s="195">
        <v>46</v>
      </c>
      <c r="I70" s="195" t="s">
        <v>473</v>
      </c>
      <c r="J70" s="195">
        <v>1</v>
      </c>
      <c r="K70" s="124" t="s">
        <v>440</v>
      </c>
      <c r="L70" s="195" t="s">
        <v>464</v>
      </c>
      <c r="M70" s="196">
        <v>0.253</v>
      </c>
      <c r="N70" s="300">
        <f>M70*G70</f>
        <v>0.75900000000000001</v>
      </c>
      <c r="O70" s="183" t="s">
        <v>985</v>
      </c>
      <c r="P70" s="172"/>
      <c r="Q70" s="135"/>
      <c r="R70" s="135"/>
      <c r="S70" s="135"/>
    </row>
    <row r="71" spans="1:19" ht="165" x14ac:dyDescent="0.25">
      <c r="A71" s="123">
        <v>37</v>
      </c>
      <c r="B71" s="169" t="s">
        <v>584</v>
      </c>
      <c r="C71" s="260">
        <v>114</v>
      </c>
      <c r="D71" s="263" t="s">
        <v>587</v>
      </c>
      <c r="E71" s="263" t="s">
        <v>588</v>
      </c>
      <c r="F71" s="301" t="s">
        <v>428</v>
      </c>
      <c r="G71" s="302">
        <v>39</v>
      </c>
      <c r="H71" s="302">
        <v>25</v>
      </c>
      <c r="I71" s="136" t="s">
        <v>589</v>
      </c>
      <c r="J71" s="123">
        <v>1</v>
      </c>
      <c r="K71" s="124" t="s">
        <v>440</v>
      </c>
      <c r="L71" s="136" t="s">
        <v>590</v>
      </c>
      <c r="M71" s="125">
        <v>0.61499999999999999</v>
      </c>
      <c r="N71" s="171">
        <f t="shared" si="0"/>
        <v>23.984999999999999</v>
      </c>
      <c r="O71" s="151" t="s">
        <v>986</v>
      </c>
      <c r="P71" s="303"/>
      <c r="Q71" s="303"/>
      <c r="R71" s="303"/>
      <c r="S71" s="303"/>
    </row>
    <row r="72" spans="1:19" ht="135" x14ac:dyDescent="0.25">
      <c r="A72" s="123">
        <v>38</v>
      </c>
      <c r="B72" s="169" t="s">
        <v>591</v>
      </c>
      <c r="C72" s="123"/>
      <c r="D72" s="184" t="s">
        <v>592</v>
      </c>
      <c r="E72" s="184" t="s">
        <v>593</v>
      </c>
      <c r="F72" s="180" t="s">
        <v>439</v>
      </c>
      <c r="G72" s="180">
        <v>380</v>
      </c>
      <c r="H72" s="180">
        <v>50</v>
      </c>
      <c r="I72" s="180" t="s">
        <v>455</v>
      </c>
      <c r="J72" s="180">
        <v>1</v>
      </c>
      <c r="K72" s="124" t="s">
        <v>440</v>
      </c>
      <c r="L72" s="180" t="s">
        <v>552</v>
      </c>
      <c r="M72" s="304">
        <v>7.4999999999999997E-2</v>
      </c>
      <c r="N72" s="182">
        <f>+G72*M72</f>
        <v>28.5</v>
      </c>
      <c r="O72" s="292" t="s">
        <v>987</v>
      </c>
      <c r="P72" s="303"/>
      <c r="Q72" s="303"/>
      <c r="R72" s="303"/>
      <c r="S72" s="303"/>
    </row>
    <row r="73" spans="1:19" ht="150" x14ac:dyDescent="0.25">
      <c r="A73" s="123">
        <v>39</v>
      </c>
      <c r="B73" s="169" t="s">
        <v>591</v>
      </c>
      <c r="C73" s="123"/>
      <c r="D73" s="184" t="s">
        <v>594</v>
      </c>
      <c r="E73" s="184" t="s">
        <v>595</v>
      </c>
      <c r="F73" s="179" t="s">
        <v>439</v>
      </c>
      <c r="G73" s="179">
        <v>76</v>
      </c>
      <c r="H73" s="179">
        <v>25</v>
      </c>
      <c r="I73" s="180" t="s">
        <v>455</v>
      </c>
      <c r="J73" s="179">
        <v>1</v>
      </c>
      <c r="K73" s="124" t="s">
        <v>440</v>
      </c>
      <c r="L73" s="179" t="s">
        <v>430</v>
      </c>
      <c r="M73" s="295">
        <v>0.05</v>
      </c>
      <c r="N73" s="182">
        <f>+G73*M73</f>
        <v>3.8000000000000003</v>
      </c>
      <c r="O73" s="292" t="s">
        <v>988</v>
      </c>
      <c r="P73" s="303"/>
      <c r="Q73" s="303"/>
      <c r="R73" s="303"/>
      <c r="S73" s="303"/>
    </row>
    <row r="74" spans="1:19" ht="90" x14ac:dyDescent="0.25">
      <c r="A74" s="123">
        <v>40</v>
      </c>
      <c r="B74" s="169" t="s">
        <v>591</v>
      </c>
      <c r="C74" s="123"/>
      <c r="D74" s="184" t="s">
        <v>596</v>
      </c>
      <c r="E74" s="184" t="s">
        <v>597</v>
      </c>
      <c r="F74" s="179" t="s">
        <v>439</v>
      </c>
      <c r="G74" s="179">
        <v>10</v>
      </c>
      <c r="H74" s="179">
        <v>100</v>
      </c>
      <c r="I74" s="180" t="s">
        <v>455</v>
      </c>
      <c r="J74" s="179">
        <v>1</v>
      </c>
      <c r="K74" s="124" t="s">
        <v>440</v>
      </c>
      <c r="L74" s="179" t="s">
        <v>474</v>
      </c>
      <c r="M74" s="295">
        <v>0.25</v>
      </c>
      <c r="N74" s="182">
        <f>+G74*M74</f>
        <v>2.5</v>
      </c>
      <c r="O74" s="292" t="s">
        <v>989</v>
      </c>
      <c r="P74" s="303"/>
      <c r="Q74" s="303"/>
      <c r="R74" s="303"/>
      <c r="S74" s="303"/>
    </row>
    <row r="75" spans="1:19" ht="45" x14ac:dyDescent="0.25">
      <c r="A75" s="123">
        <v>41</v>
      </c>
      <c r="B75" s="169" t="s">
        <v>786</v>
      </c>
      <c r="C75" s="123"/>
      <c r="D75" s="184" t="s">
        <v>990</v>
      </c>
      <c r="E75" s="184" t="s">
        <v>991</v>
      </c>
      <c r="F75" s="179" t="s">
        <v>428</v>
      </c>
      <c r="G75" s="179">
        <v>8</v>
      </c>
      <c r="H75" s="179">
        <v>30</v>
      </c>
      <c r="I75" s="180" t="s">
        <v>455</v>
      </c>
      <c r="J75" s="179">
        <v>1</v>
      </c>
      <c r="K75" s="124" t="s">
        <v>440</v>
      </c>
      <c r="L75" s="179" t="s">
        <v>430</v>
      </c>
      <c r="M75" s="295">
        <v>0.25</v>
      </c>
      <c r="N75" s="185">
        <f>+G75*M75</f>
        <v>2</v>
      </c>
      <c r="O75" s="186" t="s">
        <v>992</v>
      </c>
      <c r="P75" s="303"/>
      <c r="Q75" s="303"/>
      <c r="R75" s="303"/>
      <c r="S75" s="303"/>
    </row>
    <row r="76" spans="1:19" x14ac:dyDescent="0.25">
      <c r="A76" s="305"/>
      <c r="B76" s="282" t="s">
        <v>993</v>
      </c>
      <c r="C76" s="283"/>
      <c r="D76" s="284"/>
      <c r="E76" s="284"/>
      <c r="F76" s="285"/>
      <c r="G76" s="283"/>
      <c r="H76" s="283"/>
      <c r="I76" s="285"/>
      <c r="J76" s="306"/>
      <c r="K76" s="283"/>
      <c r="L76" s="306"/>
      <c r="M76" s="307"/>
      <c r="N76" s="244">
        <f>SUM(N54:N75)</f>
        <v>523.65931999999998</v>
      </c>
      <c r="O76" s="308"/>
      <c r="P76" s="309"/>
      <c r="Q76" s="309"/>
      <c r="R76" s="309"/>
      <c r="S76" s="310"/>
    </row>
    <row r="77" spans="1:19" x14ac:dyDescent="0.25">
      <c r="A77" s="632" t="s">
        <v>318</v>
      </c>
      <c r="B77" s="633"/>
      <c r="C77" s="633"/>
      <c r="D77" s="633"/>
      <c r="E77" s="633"/>
      <c r="F77" s="633"/>
      <c r="G77" s="633"/>
      <c r="H77" s="633"/>
      <c r="I77" s="633"/>
      <c r="J77" s="633"/>
      <c r="K77" s="633"/>
      <c r="L77" s="633"/>
      <c r="M77" s="633"/>
      <c r="N77" s="633"/>
      <c r="O77" s="633"/>
      <c r="P77" s="633"/>
      <c r="Q77" s="633"/>
      <c r="R77" s="633"/>
      <c r="S77" s="634"/>
    </row>
    <row r="78" spans="1:19" x14ac:dyDescent="0.25">
      <c r="A78" s="136"/>
      <c r="B78" s="201"/>
      <c r="C78" s="228"/>
      <c r="D78" s="134"/>
      <c r="E78" s="311"/>
      <c r="F78" s="136"/>
      <c r="G78" s="136"/>
      <c r="H78" s="136"/>
      <c r="I78" s="136"/>
      <c r="J78" s="136"/>
      <c r="K78" s="136"/>
      <c r="L78" s="136"/>
      <c r="M78" s="312"/>
      <c r="N78" s="171"/>
      <c r="O78" s="134"/>
      <c r="P78" s="134"/>
      <c r="Q78" s="134"/>
      <c r="R78" s="134"/>
      <c r="S78" s="134"/>
    </row>
    <row r="79" spans="1:19" x14ac:dyDescent="0.25">
      <c r="A79" s="305"/>
      <c r="B79" s="313" t="s">
        <v>994</v>
      </c>
      <c r="C79" s="283"/>
      <c r="D79" s="284"/>
      <c r="E79" s="314"/>
      <c r="F79" s="283"/>
      <c r="G79" s="283"/>
      <c r="H79" s="283"/>
      <c r="I79" s="285"/>
      <c r="J79" s="283"/>
      <c r="K79" s="283"/>
      <c r="L79" s="283"/>
      <c r="M79" s="315"/>
      <c r="N79" s="316">
        <f>SUM(N78:N78)</f>
        <v>0</v>
      </c>
      <c r="O79" s="317"/>
      <c r="P79" s="289"/>
      <c r="Q79" s="318"/>
      <c r="R79" s="289"/>
      <c r="S79" s="319"/>
    </row>
    <row r="80" spans="1:19" x14ac:dyDescent="0.25">
      <c r="A80" s="632" t="s">
        <v>319</v>
      </c>
      <c r="B80" s="633"/>
      <c r="C80" s="633"/>
      <c r="D80" s="633"/>
      <c r="E80" s="633"/>
      <c r="F80" s="633"/>
      <c r="G80" s="633"/>
      <c r="H80" s="633"/>
      <c r="I80" s="633"/>
      <c r="J80" s="633"/>
      <c r="K80" s="633"/>
      <c r="L80" s="633"/>
      <c r="M80" s="633"/>
      <c r="N80" s="633"/>
      <c r="O80" s="633"/>
      <c r="P80" s="633"/>
      <c r="Q80" s="633"/>
      <c r="R80" s="633"/>
      <c r="S80" s="634"/>
    </row>
    <row r="81" spans="1:19" ht="45" x14ac:dyDescent="0.25">
      <c r="A81" s="136">
        <v>41</v>
      </c>
      <c r="B81" s="201" t="s">
        <v>598</v>
      </c>
      <c r="C81" s="228">
        <v>175</v>
      </c>
      <c r="D81" s="134" t="s">
        <v>995</v>
      </c>
      <c r="E81" s="311" t="s">
        <v>996</v>
      </c>
      <c r="F81" s="136" t="s">
        <v>599</v>
      </c>
      <c r="G81" s="136">
        <v>9</v>
      </c>
      <c r="H81" s="136">
        <v>50</v>
      </c>
      <c r="I81" s="136" t="s">
        <v>429</v>
      </c>
      <c r="J81" s="136" t="s">
        <v>600</v>
      </c>
      <c r="K81" s="124" t="s">
        <v>440</v>
      </c>
      <c r="L81" s="136" t="s">
        <v>474</v>
      </c>
      <c r="M81" s="312">
        <v>2.5</v>
      </c>
      <c r="N81" s="126">
        <f>M81*G81</f>
        <v>22.5</v>
      </c>
      <c r="O81" s="320" t="s">
        <v>997</v>
      </c>
      <c r="P81" s="115"/>
      <c r="Q81" s="115"/>
      <c r="R81" s="115"/>
      <c r="S81" s="116"/>
    </row>
    <row r="82" spans="1:19" ht="30" x14ac:dyDescent="0.25">
      <c r="A82" s="123">
        <v>42</v>
      </c>
      <c r="B82" s="201" t="s">
        <v>598</v>
      </c>
      <c r="C82" s="123">
        <v>176</v>
      </c>
      <c r="D82" s="151" t="s">
        <v>601</v>
      </c>
      <c r="E82" s="172" t="s">
        <v>602</v>
      </c>
      <c r="F82" s="123" t="s">
        <v>599</v>
      </c>
      <c r="G82" s="123">
        <v>5</v>
      </c>
      <c r="H82" s="123">
        <v>40</v>
      </c>
      <c r="I82" s="136" t="s">
        <v>603</v>
      </c>
      <c r="J82" s="123" t="s">
        <v>461</v>
      </c>
      <c r="K82" s="124" t="s">
        <v>440</v>
      </c>
      <c r="L82" s="123" t="s">
        <v>474</v>
      </c>
      <c r="M82" s="125">
        <v>2</v>
      </c>
      <c r="N82" s="126">
        <f>M82*G82</f>
        <v>10</v>
      </c>
      <c r="O82" s="321" t="s">
        <v>998</v>
      </c>
      <c r="P82" s="115"/>
      <c r="Q82" s="115"/>
      <c r="R82" s="115"/>
      <c r="S82" s="116"/>
    </row>
    <row r="83" spans="1:19" ht="30" x14ac:dyDescent="0.25">
      <c r="A83" s="122">
        <v>43</v>
      </c>
      <c r="B83" s="267" t="s">
        <v>604</v>
      </c>
      <c r="C83" s="322">
        <v>175</v>
      </c>
      <c r="D83" s="151" t="s">
        <v>605</v>
      </c>
      <c r="E83" s="151" t="s">
        <v>606</v>
      </c>
      <c r="F83" s="136" t="s">
        <v>439</v>
      </c>
      <c r="G83" s="123"/>
      <c r="H83" s="123"/>
      <c r="I83" s="136"/>
      <c r="J83" s="122"/>
      <c r="K83" s="122"/>
      <c r="L83" s="122"/>
      <c r="M83" s="323"/>
      <c r="N83" s="126">
        <v>0</v>
      </c>
      <c r="O83" s="320" t="s">
        <v>999</v>
      </c>
      <c r="P83" s="135"/>
      <c r="Q83" s="303"/>
      <c r="R83" s="135"/>
      <c r="S83" s="303"/>
    </row>
    <row r="84" spans="1:19" x14ac:dyDescent="0.25">
      <c r="A84" s="122">
        <v>44</v>
      </c>
      <c r="B84" s="97"/>
      <c r="C84" s="97"/>
      <c r="G84" s="97"/>
      <c r="H84" s="97"/>
      <c r="I84" s="97"/>
      <c r="J84" s="97"/>
      <c r="K84" s="97"/>
      <c r="L84" s="97"/>
      <c r="M84" s="97"/>
      <c r="N84" s="97"/>
      <c r="P84" s="172"/>
      <c r="Q84" s="172"/>
      <c r="R84" s="135"/>
      <c r="S84" s="303"/>
    </row>
    <row r="85" spans="1:19" ht="45" x14ac:dyDescent="0.25">
      <c r="A85" s="122">
        <v>45</v>
      </c>
      <c r="B85" s="267" t="s">
        <v>598</v>
      </c>
      <c r="C85" s="150">
        <v>175</v>
      </c>
      <c r="D85" s="263" t="s">
        <v>995</v>
      </c>
      <c r="E85" s="151" t="s">
        <v>996</v>
      </c>
      <c r="F85" s="136" t="s">
        <v>439</v>
      </c>
      <c r="G85" s="123">
        <v>9</v>
      </c>
      <c r="H85" s="123">
        <v>50</v>
      </c>
      <c r="I85" s="136" t="s">
        <v>429</v>
      </c>
      <c r="J85" s="136" t="s">
        <v>600</v>
      </c>
      <c r="K85" s="124" t="s">
        <v>440</v>
      </c>
      <c r="L85" s="136" t="s">
        <v>474</v>
      </c>
      <c r="M85" s="312">
        <v>2.5</v>
      </c>
      <c r="N85" s="126">
        <f t="shared" ref="N85:N87" si="2">M85*G85</f>
        <v>22.5</v>
      </c>
      <c r="O85" s="320" t="s">
        <v>1000</v>
      </c>
      <c r="P85" s="134"/>
      <c r="Q85" s="134"/>
      <c r="R85" s="134"/>
      <c r="S85" s="134"/>
    </row>
    <row r="86" spans="1:19" ht="45" x14ac:dyDescent="0.25">
      <c r="A86" s="122">
        <v>46</v>
      </c>
      <c r="B86" s="267" t="s">
        <v>598</v>
      </c>
      <c r="C86" s="150">
        <v>175</v>
      </c>
      <c r="D86" s="151" t="s">
        <v>608</v>
      </c>
      <c r="E86" s="151" t="s">
        <v>996</v>
      </c>
      <c r="F86" s="136" t="s">
        <v>439</v>
      </c>
      <c r="G86" s="123">
        <v>8</v>
      </c>
      <c r="H86" s="123">
        <v>60</v>
      </c>
      <c r="I86" s="136" t="s">
        <v>429</v>
      </c>
      <c r="J86" s="136" t="s">
        <v>609</v>
      </c>
      <c r="K86" s="124" t="s">
        <v>440</v>
      </c>
      <c r="L86" s="136" t="s">
        <v>474</v>
      </c>
      <c r="M86" s="312">
        <v>3.5</v>
      </c>
      <c r="N86" s="126">
        <f t="shared" si="2"/>
        <v>28</v>
      </c>
      <c r="O86" s="320" t="s">
        <v>1001</v>
      </c>
      <c r="P86" s="134"/>
      <c r="Q86" s="134"/>
      <c r="R86" s="134"/>
      <c r="S86" s="134"/>
    </row>
    <row r="87" spans="1:19" ht="30" x14ac:dyDescent="0.25">
      <c r="A87" s="122">
        <v>47</v>
      </c>
      <c r="B87" s="267" t="s">
        <v>598</v>
      </c>
      <c r="C87" s="123">
        <v>176</v>
      </c>
      <c r="D87" s="151" t="s">
        <v>601</v>
      </c>
      <c r="E87" s="151" t="s">
        <v>602</v>
      </c>
      <c r="F87" s="136" t="s">
        <v>439</v>
      </c>
      <c r="G87" s="123">
        <v>7</v>
      </c>
      <c r="H87" s="123">
        <v>30</v>
      </c>
      <c r="I87" s="136" t="s">
        <v>429</v>
      </c>
      <c r="J87" s="123" t="s">
        <v>461</v>
      </c>
      <c r="K87" s="124" t="s">
        <v>440</v>
      </c>
      <c r="L87" s="123" t="s">
        <v>474</v>
      </c>
      <c r="M87" s="125">
        <v>2</v>
      </c>
      <c r="N87" s="126">
        <f t="shared" si="2"/>
        <v>14</v>
      </c>
      <c r="O87" s="216" t="s">
        <v>1002</v>
      </c>
      <c r="P87" s="135"/>
      <c r="Q87" s="324"/>
      <c r="R87" s="135"/>
      <c r="S87" s="324"/>
    </row>
    <row r="88" spans="1:19" ht="90" x14ac:dyDescent="0.25">
      <c r="A88" s="123">
        <v>45</v>
      </c>
      <c r="B88" s="169" t="s">
        <v>1003</v>
      </c>
      <c r="C88" s="123">
        <v>125</v>
      </c>
      <c r="D88" s="151" t="s">
        <v>536</v>
      </c>
      <c r="E88" s="151" t="s">
        <v>537</v>
      </c>
      <c r="F88" s="136" t="s">
        <v>439</v>
      </c>
      <c r="G88" s="123">
        <v>680</v>
      </c>
      <c r="H88" s="123">
        <v>30</v>
      </c>
      <c r="I88" s="136" t="s">
        <v>514</v>
      </c>
      <c r="J88" s="136" t="s">
        <v>538</v>
      </c>
      <c r="K88" s="124" t="s">
        <v>440</v>
      </c>
      <c r="L88" s="136" t="s">
        <v>539</v>
      </c>
      <c r="M88" s="312">
        <v>0.35</v>
      </c>
      <c r="N88" s="126">
        <f>M88*G88</f>
        <v>237.99999999999997</v>
      </c>
      <c r="O88" s="320" t="s">
        <v>1004</v>
      </c>
      <c r="P88" s="172"/>
      <c r="Q88" s="135"/>
      <c r="R88" s="135"/>
      <c r="S88" s="135"/>
    </row>
    <row r="89" spans="1:19" ht="105" x14ac:dyDescent="0.25">
      <c r="A89" s="325">
        <v>50</v>
      </c>
      <c r="B89" s="326" t="s">
        <v>1005</v>
      </c>
      <c r="C89" s="327">
        <v>200</v>
      </c>
      <c r="D89" s="328" t="s">
        <v>611</v>
      </c>
      <c r="E89" s="328" t="s">
        <v>1006</v>
      </c>
      <c r="F89" s="329" t="s">
        <v>428</v>
      </c>
      <c r="G89" s="250">
        <v>16</v>
      </c>
      <c r="H89" s="250">
        <v>30</v>
      </c>
      <c r="I89" s="250"/>
      <c r="J89" s="250">
        <v>1</v>
      </c>
      <c r="K89" s="124" t="s">
        <v>440</v>
      </c>
      <c r="L89" s="250" t="s">
        <v>474</v>
      </c>
      <c r="M89" s="125">
        <v>0.33860000000000001</v>
      </c>
      <c r="N89" s="182">
        <f>+G89*M89</f>
        <v>5.4176000000000002</v>
      </c>
      <c r="O89" s="198" t="s">
        <v>1007</v>
      </c>
      <c r="P89" s="135"/>
      <c r="Q89" s="324"/>
      <c r="R89" s="135"/>
      <c r="S89" s="324"/>
    </row>
    <row r="90" spans="1:19" ht="105" x14ac:dyDescent="0.25">
      <c r="A90" s="325">
        <v>51</v>
      </c>
      <c r="B90" s="326" t="s">
        <v>1005</v>
      </c>
      <c r="C90" s="327">
        <v>200</v>
      </c>
      <c r="D90" s="328" t="s">
        <v>612</v>
      </c>
      <c r="E90" s="328" t="s">
        <v>613</v>
      </c>
      <c r="F90" s="329" t="s">
        <v>428</v>
      </c>
      <c r="G90" s="250">
        <v>341</v>
      </c>
      <c r="H90" s="250">
        <v>30</v>
      </c>
      <c r="I90" s="250"/>
      <c r="J90" s="250">
        <v>1</v>
      </c>
      <c r="K90" s="124" t="s">
        <v>440</v>
      </c>
      <c r="L90" s="250" t="s">
        <v>430</v>
      </c>
      <c r="M90" s="125">
        <v>2.1749999999999999E-2</v>
      </c>
      <c r="N90" s="182">
        <f>+G90*M90</f>
        <v>7.4167499999999995</v>
      </c>
      <c r="O90" s="198" t="s">
        <v>614</v>
      </c>
      <c r="P90" s="135"/>
      <c r="Q90" s="324"/>
      <c r="R90" s="135"/>
      <c r="S90" s="324"/>
    </row>
    <row r="91" spans="1:19" ht="30" x14ac:dyDescent="0.25">
      <c r="A91" s="325">
        <v>52</v>
      </c>
      <c r="B91" s="326" t="s">
        <v>615</v>
      </c>
      <c r="C91" s="327">
        <v>194</v>
      </c>
      <c r="D91" s="330" t="s">
        <v>616</v>
      </c>
      <c r="E91" s="331" t="s">
        <v>617</v>
      </c>
      <c r="F91" s="332" t="s">
        <v>439</v>
      </c>
      <c r="G91" s="333">
        <v>40</v>
      </c>
      <c r="H91" s="334">
        <v>25</v>
      </c>
      <c r="I91" s="335" t="s">
        <v>429</v>
      </c>
      <c r="J91" s="333" t="s">
        <v>551</v>
      </c>
      <c r="K91" s="124" t="s">
        <v>440</v>
      </c>
      <c r="L91" s="333" t="s">
        <v>430</v>
      </c>
      <c r="M91" s="336">
        <v>0.97</v>
      </c>
      <c r="N91" s="337">
        <f t="shared" ref="N91:N93" si="3">M91*G91</f>
        <v>38.799999999999997</v>
      </c>
      <c r="O91" s="151" t="s">
        <v>618</v>
      </c>
      <c r="P91" s="135"/>
      <c r="Q91" s="324"/>
      <c r="R91" s="135"/>
      <c r="S91" s="324"/>
    </row>
    <row r="92" spans="1:19" ht="30" x14ac:dyDescent="0.25">
      <c r="A92" s="325">
        <v>53</v>
      </c>
      <c r="B92" s="326" t="s">
        <v>615</v>
      </c>
      <c r="C92" s="327">
        <v>194</v>
      </c>
      <c r="D92" s="330" t="s">
        <v>619</v>
      </c>
      <c r="E92" s="331" t="s">
        <v>620</v>
      </c>
      <c r="F92" s="332" t="s">
        <v>439</v>
      </c>
      <c r="G92" s="333">
        <v>4</v>
      </c>
      <c r="H92" s="334">
        <v>25</v>
      </c>
      <c r="I92" s="335" t="s">
        <v>429</v>
      </c>
      <c r="J92" s="333" t="s">
        <v>551</v>
      </c>
      <c r="K92" s="124" t="s">
        <v>440</v>
      </c>
      <c r="L92" s="333" t="s">
        <v>474</v>
      </c>
      <c r="M92" s="336">
        <v>1</v>
      </c>
      <c r="N92" s="337">
        <f t="shared" si="3"/>
        <v>4</v>
      </c>
      <c r="O92" s="255" t="s">
        <v>1008</v>
      </c>
      <c r="P92" s="135"/>
      <c r="Q92" s="324"/>
      <c r="R92" s="135"/>
      <c r="S92" s="324"/>
    </row>
    <row r="93" spans="1:19" ht="45" x14ac:dyDescent="0.25">
      <c r="A93" s="325">
        <v>54</v>
      </c>
      <c r="B93" s="326" t="s">
        <v>328</v>
      </c>
      <c r="C93" s="327">
        <v>195</v>
      </c>
      <c r="D93" s="338" t="s">
        <v>621</v>
      </c>
      <c r="E93" s="339" t="s">
        <v>622</v>
      </c>
      <c r="F93" s="340" t="s">
        <v>439</v>
      </c>
      <c r="G93" s="327">
        <v>45</v>
      </c>
      <c r="H93" s="341">
        <v>50</v>
      </c>
      <c r="I93" s="276" t="s">
        <v>429</v>
      </c>
      <c r="J93" s="327" t="s">
        <v>623</v>
      </c>
      <c r="K93" s="124" t="s">
        <v>440</v>
      </c>
      <c r="L93" s="327" t="s">
        <v>474</v>
      </c>
      <c r="M93" s="342">
        <v>0.27</v>
      </c>
      <c r="N93" s="278">
        <f t="shared" si="3"/>
        <v>12.15</v>
      </c>
      <c r="O93" s="255" t="s">
        <v>1009</v>
      </c>
      <c r="P93" s="135"/>
      <c r="Q93" s="324"/>
      <c r="R93" s="135"/>
      <c r="S93" s="324"/>
    </row>
    <row r="94" spans="1:19" ht="45" x14ac:dyDescent="0.25">
      <c r="A94" s="325">
        <v>55</v>
      </c>
      <c r="B94" s="326" t="s">
        <v>328</v>
      </c>
      <c r="C94" s="327">
        <v>195</v>
      </c>
      <c r="D94" s="338" t="s">
        <v>1010</v>
      </c>
      <c r="E94" s="339" t="s">
        <v>427</v>
      </c>
      <c r="F94" s="343" t="s">
        <v>428</v>
      </c>
      <c r="G94" s="344">
        <v>90</v>
      </c>
      <c r="H94" s="344">
        <v>30</v>
      </c>
      <c r="I94" s="276" t="s">
        <v>429</v>
      </c>
      <c r="J94" s="344">
        <v>1</v>
      </c>
      <c r="K94" s="124" t="s">
        <v>440</v>
      </c>
      <c r="L94" s="344" t="s">
        <v>430</v>
      </c>
      <c r="M94" s="345">
        <v>0.12</v>
      </c>
      <c r="N94" s="346">
        <f>+G94*M94</f>
        <v>10.799999999999999</v>
      </c>
      <c r="O94" s="347" t="s">
        <v>1011</v>
      </c>
      <c r="P94" s="348"/>
      <c r="Q94" s="324"/>
      <c r="R94" s="348"/>
      <c r="S94" s="324"/>
    </row>
    <row r="95" spans="1:19" x14ac:dyDescent="0.25">
      <c r="A95" s="349"/>
      <c r="B95" s="350" t="s">
        <v>1012</v>
      </c>
      <c r="C95" s="351"/>
      <c r="D95" s="352"/>
      <c r="E95" s="353"/>
      <c r="F95" s="354"/>
      <c r="G95" s="351"/>
      <c r="H95" s="355"/>
      <c r="I95" s="286"/>
      <c r="J95" s="351"/>
      <c r="K95" s="351"/>
      <c r="L95" s="256"/>
      <c r="M95" s="356"/>
      <c r="N95" s="357">
        <f>SUM(N81:N94)</f>
        <v>413.58434999999997</v>
      </c>
      <c r="O95" s="358"/>
      <c r="P95" s="348"/>
      <c r="Q95" s="324"/>
      <c r="R95" s="348"/>
      <c r="S95" s="324"/>
    </row>
    <row r="96" spans="1:19" x14ac:dyDescent="0.25">
      <c r="A96" s="635" t="s">
        <v>256</v>
      </c>
      <c r="B96" s="636"/>
      <c r="C96" s="636"/>
      <c r="D96" s="636"/>
      <c r="E96" s="636"/>
      <c r="F96" s="636"/>
      <c r="G96" s="636"/>
      <c r="H96" s="636"/>
      <c r="I96" s="636"/>
      <c r="J96" s="636"/>
      <c r="K96" s="636"/>
      <c r="L96" s="637"/>
      <c r="M96" s="359"/>
      <c r="N96" s="360">
        <f>+N95+N79+N76+N52+N37+N10</f>
        <v>2605.0517199999999</v>
      </c>
      <c r="O96" s="361"/>
      <c r="P96" s="362">
        <f>SUM(P5:P93)</f>
        <v>0</v>
      </c>
      <c r="Q96" s="363"/>
      <c r="R96" s="362">
        <f>SUM(R5:R93)</f>
        <v>0</v>
      </c>
      <c r="S96" s="363"/>
    </row>
    <row r="97" spans="2:14" x14ac:dyDescent="0.25">
      <c r="B97" s="364"/>
      <c r="E97" s="366"/>
    </row>
    <row r="98" spans="2:14" x14ac:dyDescent="0.25">
      <c r="B98" s="364"/>
      <c r="E98" s="366"/>
      <c r="M98" s="368"/>
      <c r="N98" s="369"/>
    </row>
    <row r="99" spans="2:14" x14ac:dyDescent="0.25">
      <c r="B99" s="364"/>
      <c r="E99" s="366"/>
      <c r="M99" s="370"/>
      <c r="N99" s="371"/>
    </row>
    <row r="100" spans="2:14" x14ac:dyDescent="0.25">
      <c r="B100" s="364"/>
      <c r="E100" s="366"/>
      <c r="M100" s="370"/>
      <c r="N100" s="372"/>
    </row>
    <row r="101" spans="2:14" x14ac:dyDescent="0.25">
      <c r="B101" s="364"/>
      <c r="E101" s="366"/>
    </row>
    <row r="102" spans="2:14" x14ac:dyDescent="0.25">
      <c r="B102" s="364"/>
      <c r="E102" s="366"/>
    </row>
    <row r="103" spans="2:14" x14ac:dyDescent="0.25">
      <c r="B103" s="364"/>
      <c r="E103" s="366"/>
    </row>
    <row r="104" spans="2:14" x14ac:dyDescent="0.25">
      <c r="B104" s="364"/>
      <c r="E104" s="366"/>
    </row>
    <row r="105" spans="2:14" x14ac:dyDescent="0.25">
      <c r="B105" s="364"/>
      <c r="E105" s="366"/>
    </row>
    <row r="106" spans="2:14" x14ac:dyDescent="0.25">
      <c r="B106" s="364"/>
      <c r="E106" s="366"/>
    </row>
    <row r="107" spans="2:14" x14ac:dyDescent="0.25">
      <c r="B107" s="364"/>
      <c r="E107" s="366"/>
    </row>
    <row r="108" spans="2:14" x14ac:dyDescent="0.25">
      <c r="B108" s="364"/>
      <c r="E108" s="366"/>
    </row>
    <row r="109" spans="2:14" x14ac:dyDescent="0.25">
      <c r="B109" s="364"/>
      <c r="E109" s="366"/>
    </row>
    <row r="110" spans="2:14" x14ac:dyDescent="0.25">
      <c r="B110" s="364"/>
      <c r="E110" s="366"/>
    </row>
    <row r="111" spans="2:14" x14ac:dyDescent="0.25">
      <c r="B111" s="364"/>
      <c r="E111" s="366"/>
    </row>
    <row r="112" spans="2:14" x14ac:dyDescent="0.25">
      <c r="B112" s="364"/>
      <c r="E112" s="366"/>
    </row>
    <row r="113" spans="2:5" x14ac:dyDescent="0.25">
      <c r="B113" s="364"/>
      <c r="E113" s="366"/>
    </row>
    <row r="114" spans="2:5" x14ac:dyDescent="0.25">
      <c r="B114" s="364"/>
      <c r="E114" s="366"/>
    </row>
    <row r="115" spans="2:5" x14ac:dyDescent="0.25">
      <c r="B115" s="364"/>
      <c r="E115" s="366"/>
    </row>
    <row r="116" spans="2:5" x14ac:dyDescent="0.25">
      <c r="B116" s="364"/>
      <c r="E116" s="366"/>
    </row>
    <row r="117" spans="2:5" x14ac:dyDescent="0.25">
      <c r="B117" s="364"/>
      <c r="E117" s="366"/>
    </row>
    <row r="118" spans="2:5" x14ac:dyDescent="0.25">
      <c r="B118" s="364"/>
      <c r="E118" s="366"/>
    </row>
    <row r="119" spans="2:5" x14ac:dyDescent="0.25">
      <c r="B119" s="364"/>
      <c r="E119" s="366"/>
    </row>
    <row r="120" spans="2:5" x14ac:dyDescent="0.25">
      <c r="B120" s="364"/>
      <c r="E120" s="366"/>
    </row>
    <row r="121" spans="2:5" x14ac:dyDescent="0.25">
      <c r="B121" s="364"/>
      <c r="E121" s="366"/>
    </row>
    <row r="122" spans="2:5" x14ac:dyDescent="0.25">
      <c r="B122" s="364"/>
      <c r="E122" s="366"/>
    </row>
    <row r="123" spans="2:5" x14ac:dyDescent="0.25">
      <c r="B123" s="364"/>
      <c r="E123" s="366"/>
    </row>
    <row r="124" spans="2:5" x14ac:dyDescent="0.25">
      <c r="B124" s="364"/>
      <c r="E124" s="366"/>
    </row>
    <row r="125" spans="2:5" x14ac:dyDescent="0.25">
      <c r="B125" s="364"/>
      <c r="E125" s="366"/>
    </row>
    <row r="126" spans="2:5" x14ac:dyDescent="0.25">
      <c r="B126" s="364"/>
      <c r="E126" s="366"/>
    </row>
    <row r="127" spans="2:5" x14ac:dyDescent="0.25">
      <c r="B127" s="364"/>
      <c r="E127" s="366"/>
    </row>
    <row r="128" spans="2:5" x14ac:dyDescent="0.25">
      <c r="B128" s="364"/>
      <c r="E128" s="366"/>
    </row>
    <row r="129" spans="2:5" x14ac:dyDescent="0.25">
      <c r="B129" s="364"/>
      <c r="E129" s="366"/>
    </row>
    <row r="130" spans="2:5" x14ac:dyDescent="0.25">
      <c r="B130" s="364"/>
      <c r="E130" s="366"/>
    </row>
    <row r="131" spans="2:5" x14ac:dyDescent="0.25">
      <c r="B131" s="364"/>
      <c r="E131" s="366"/>
    </row>
    <row r="132" spans="2:5" x14ac:dyDescent="0.25">
      <c r="B132" s="364"/>
      <c r="E132" s="366"/>
    </row>
    <row r="133" spans="2:5" x14ac:dyDescent="0.25">
      <c r="B133" s="364"/>
      <c r="E133" s="366"/>
    </row>
    <row r="134" spans="2:5" x14ac:dyDescent="0.25">
      <c r="B134" s="364"/>
      <c r="E134" s="366"/>
    </row>
    <row r="135" spans="2:5" x14ac:dyDescent="0.25">
      <c r="B135" s="364"/>
      <c r="E135" s="366"/>
    </row>
    <row r="136" spans="2:5" x14ac:dyDescent="0.25">
      <c r="B136" s="364"/>
      <c r="E136" s="366"/>
    </row>
    <row r="137" spans="2:5" x14ac:dyDescent="0.25">
      <c r="B137" s="364"/>
      <c r="E137" s="366"/>
    </row>
    <row r="138" spans="2:5" x14ac:dyDescent="0.25">
      <c r="B138" s="364"/>
      <c r="E138" s="366"/>
    </row>
    <row r="139" spans="2:5" x14ac:dyDescent="0.25">
      <c r="B139" s="364"/>
      <c r="E139" s="366"/>
    </row>
    <row r="140" spans="2:5" x14ac:dyDescent="0.25">
      <c r="B140" s="364"/>
      <c r="E140" s="366"/>
    </row>
    <row r="141" spans="2:5" x14ac:dyDescent="0.25">
      <c r="B141" s="364"/>
      <c r="E141" s="366"/>
    </row>
    <row r="142" spans="2:5" x14ac:dyDescent="0.25">
      <c r="B142" s="364"/>
      <c r="E142" s="366"/>
    </row>
    <row r="143" spans="2:5" x14ac:dyDescent="0.25">
      <c r="B143" s="364"/>
      <c r="E143" s="366"/>
    </row>
    <row r="144" spans="2:5" x14ac:dyDescent="0.25">
      <c r="B144" s="364"/>
      <c r="E144" s="366"/>
    </row>
    <row r="145" spans="2:5" x14ac:dyDescent="0.25">
      <c r="B145" s="364"/>
      <c r="E145" s="366"/>
    </row>
    <row r="146" spans="2:5" x14ac:dyDescent="0.25">
      <c r="B146" s="364"/>
      <c r="E146" s="366"/>
    </row>
    <row r="147" spans="2:5" x14ac:dyDescent="0.25">
      <c r="B147" s="364"/>
      <c r="E147" s="366"/>
    </row>
    <row r="148" spans="2:5" x14ac:dyDescent="0.25">
      <c r="B148" s="364"/>
      <c r="E148" s="366"/>
    </row>
    <row r="149" spans="2:5" x14ac:dyDescent="0.25">
      <c r="B149" s="364"/>
      <c r="E149" s="366"/>
    </row>
    <row r="150" spans="2:5" x14ac:dyDescent="0.25">
      <c r="B150" s="364"/>
      <c r="E150" s="366"/>
    </row>
    <row r="151" spans="2:5" x14ac:dyDescent="0.25">
      <c r="B151" s="364"/>
      <c r="E151" s="366"/>
    </row>
    <row r="152" spans="2:5" x14ac:dyDescent="0.25">
      <c r="B152" s="364"/>
      <c r="E152" s="366"/>
    </row>
    <row r="153" spans="2:5" x14ac:dyDescent="0.25">
      <c r="B153" s="364"/>
      <c r="E153" s="366"/>
    </row>
    <row r="154" spans="2:5" x14ac:dyDescent="0.25">
      <c r="B154" s="364"/>
      <c r="E154" s="366"/>
    </row>
    <row r="155" spans="2:5" x14ac:dyDescent="0.25">
      <c r="B155" s="364"/>
      <c r="E155" s="366"/>
    </row>
    <row r="156" spans="2:5" x14ac:dyDescent="0.25">
      <c r="B156" s="364"/>
      <c r="E156" s="366"/>
    </row>
    <row r="157" spans="2:5" x14ac:dyDescent="0.25">
      <c r="B157" s="364"/>
      <c r="E157" s="366"/>
    </row>
    <row r="158" spans="2:5" x14ac:dyDescent="0.25">
      <c r="B158" s="364"/>
      <c r="E158" s="366"/>
    </row>
    <row r="159" spans="2:5" x14ac:dyDescent="0.25">
      <c r="B159" s="364"/>
      <c r="E159" s="366"/>
    </row>
    <row r="160" spans="2:5" x14ac:dyDescent="0.25">
      <c r="B160" s="364"/>
      <c r="E160" s="366"/>
    </row>
    <row r="161" spans="2:5" x14ac:dyDescent="0.25">
      <c r="B161" s="364"/>
      <c r="E161" s="366"/>
    </row>
    <row r="162" spans="2:5" x14ac:dyDescent="0.25">
      <c r="B162" s="364"/>
      <c r="E162" s="366"/>
    </row>
    <row r="163" spans="2:5" x14ac:dyDescent="0.25">
      <c r="B163" s="364"/>
      <c r="E163" s="366"/>
    </row>
    <row r="164" spans="2:5" x14ac:dyDescent="0.25">
      <c r="B164" s="364"/>
      <c r="E164" s="366"/>
    </row>
    <row r="165" spans="2:5" x14ac:dyDescent="0.25">
      <c r="B165" s="364"/>
      <c r="E165" s="366"/>
    </row>
    <row r="166" spans="2:5" x14ac:dyDescent="0.25">
      <c r="B166" s="364"/>
      <c r="E166" s="366"/>
    </row>
    <row r="167" spans="2:5" x14ac:dyDescent="0.25">
      <c r="B167" s="364"/>
      <c r="E167" s="366"/>
    </row>
    <row r="168" spans="2:5" x14ac:dyDescent="0.25">
      <c r="B168" s="364"/>
      <c r="E168" s="366"/>
    </row>
    <row r="169" spans="2:5" x14ac:dyDescent="0.25">
      <c r="B169" s="364"/>
      <c r="E169" s="366"/>
    </row>
    <row r="170" spans="2:5" x14ac:dyDescent="0.25">
      <c r="B170" s="364"/>
      <c r="E170" s="366"/>
    </row>
    <row r="171" spans="2:5" x14ac:dyDescent="0.25">
      <c r="B171" s="364"/>
      <c r="E171" s="366"/>
    </row>
    <row r="172" spans="2:5" x14ac:dyDescent="0.25">
      <c r="B172" s="364"/>
      <c r="E172" s="366"/>
    </row>
    <row r="173" spans="2:5" x14ac:dyDescent="0.25">
      <c r="B173" s="364"/>
      <c r="E173" s="366"/>
    </row>
    <row r="174" spans="2:5" x14ac:dyDescent="0.25">
      <c r="B174" s="364"/>
      <c r="E174" s="366"/>
    </row>
    <row r="175" spans="2:5" x14ac:dyDescent="0.25">
      <c r="B175" s="364"/>
      <c r="E175" s="366"/>
    </row>
    <row r="176" spans="2:5" x14ac:dyDescent="0.25">
      <c r="B176" s="364"/>
      <c r="E176" s="366"/>
    </row>
    <row r="177" spans="2:5" x14ac:dyDescent="0.25">
      <c r="B177" s="364"/>
      <c r="E177" s="366"/>
    </row>
    <row r="178" spans="2:5" x14ac:dyDescent="0.25">
      <c r="B178" s="364"/>
      <c r="E178" s="366"/>
    </row>
    <row r="179" spans="2:5" x14ac:dyDescent="0.25">
      <c r="B179" s="364"/>
      <c r="E179" s="366"/>
    </row>
    <row r="180" spans="2:5" x14ac:dyDescent="0.25">
      <c r="B180" s="364"/>
      <c r="E180" s="366"/>
    </row>
    <row r="181" spans="2:5" x14ac:dyDescent="0.25">
      <c r="B181" s="364"/>
      <c r="E181" s="366"/>
    </row>
    <row r="182" spans="2:5" x14ac:dyDescent="0.25">
      <c r="B182" s="364"/>
      <c r="E182" s="366"/>
    </row>
    <row r="183" spans="2:5" x14ac:dyDescent="0.25">
      <c r="B183" s="364"/>
      <c r="E183" s="366"/>
    </row>
    <row r="184" spans="2:5" x14ac:dyDescent="0.25">
      <c r="B184" s="364"/>
      <c r="E184" s="366"/>
    </row>
    <row r="185" spans="2:5" x14ac:dyDescent="0.25">
      <c r="B185" s="364"/>
      <c r="E185" s="366"/>
    </row>
    <row r="186" spans="2:5" x14ac:dyDescent="0.25">
      <c r="B186" s="364"/>
      <c r="E186" s="366"/>
    </row>
    <row r="187" spans="2:5" x14ac:dyDescent="0.25">
      <c r="B187" s="364"/>
      <c r="E187" s="366"/>
    </row>
    <row r="188" spans="2:5" x14ac:dyDescent="0.25">
      <c r="B188" s="364"/>
      <c r="E188" s="366"/>
    </row>
    <row r="189" spans="2:5" x14ac:dyDescent="0.25">
      <c r="B189" s="364"/>
      <c r="E189" s="366"/>
    </row>
    <row r="190" spans="2:5" x14ac:dyDescent="0.25">
      <c r="B190" s="364"/>
      <c r="E190" s="366"/>
    </row>
    <row r="191" spans="2:5" x14ac:dyDescent="0.25">
      <c r="B191" s="364"/>
      <c r="E191" s="366"/>
    </row>
    <row r="192" spans="2:5" x14ac:dyDescent="0.25">
      <c r="B192" s="364"/>
      <c r="E192" s="366"/>
    </row>
    <row r="193" spans="2:5" x14ac:dyDescent="0.25">
      <c r="B193" s="364"/>
      <c r="E193" s="366"/>
    </row>
    <row r="194" spans="2:5" x14ac:dyDescent="0.25">
      <c r="B194" s="364"/>
      <c r="E194" s="366"/>
    </row>
    <row r="195" spans="2:5" x14ac:dyDescent="0.25">
      <c r="B195" s="364"/>
      <c r="E195" s="366"/>
    </row>
    <row r="196" spans="2:5" x14ac:dyDescent="0.25">
      <c r="B196" s="364"/>
      <c r="E196" s="366"/>
    </row>
    <row r="197" spans="2:5" x14ac:dyDescent="0.25">
      <c r="B197" s="364"/>
      <c r="E197" s="366"/>
    </row>
    <row r="198" spans="2:5" x14ac:dyDescent="0.25">
      <c r="B198" s="364"/>
      <c r="E198" s="366"/>
    </row>
    <row r="199" spans="2:5" x14ac:dyDescent="0.25">
      <c r="B199" s="364"/>
      <c r="E199" s="366"/>
    </row>
    <row r="200" spans="2:5" x14ac:dyDescent="0.25">
      <c r="B200" s="364"/>
      <c r="E200" s="366"/>
    </row>
    <row r="201" spans="2:5" x14ac:dyDescent="0.25">
      <c r="B201" s="364"/>
      <c r="E201" s="366"/>
    </row>
    <row r="202" spans="2:5" x14ac:dyDescent="0.25">
      <c r="B202" s="364"/>
      <c r="E202" s="366"/>
    </row>
    <row r="203" spans="2:5" x14ac:dyDescent="0.25">
      <c r="B203" s="364"/>
      <c r="E203" s="366"/>
    </row>
    <row r="204" spans="2:5" x14ac:dyDescent="0.25">
      <c r="B204" s="364"/>
      <c r="E204" s="366"/>
    </row>
    <row r="205" spans="2:5" x14ac:dyDescent="0.25">
      <c r="B205" s="364"/>
      <c r="E205" s="366"/>
    </row>
    <row r="206" spans="2:5" x14ac:dyDescent="0.25">
      <c r="B206" s="364"/>
      <c r="E206" s="366"/>
    </row>
    <row r="207" spans="2:5" x14ac:dyDescent="0.25">
      <c r="B207" s="364"/>
      <c r="E207" s="366"/>
    </row>
    <row r="208" spans="2:5" x14ac:dyDescent="0.25">
      <c r="B208" s="364"/>
      <c r="E208" s="366"/>
    </row>
    <row r="209" spans="2:5" x14ac:dyDescent="0.25">
      <c r="B209" s="364"/>
      <c r="E209" s="366"/>
    </row>
    <row r="210" spans="2:5" x14ac:dyDescent="0.25">
      <c r="B210" s="364"/>
      <c r="E210" s="366"/>
    </row>
    <row r="211" spans="2:5" x14ac:dyDescent="0.25">
      <c r="B211" s="364"/>
      <c r="E211" s="366"/>
    </row>
    <row r="212" spans="2:5" x14ac:dyDescent="0.25">
      <c r="B212" s="364"/>
      <c r="E212" s="366"/>
    </row>
    <row r="213" spans="2:5" x14ac:dyDescent="0.25">
      <c r="B213" s="364"/>
      <c r="E213" s="366"/>
    </row>
    <row r="214" spans="2:5" x14ac:dyDescent="0.25">
      <c r="B214" s="364"/>
      <c r="E214" s="366"/>
    </row>
    <row r="215" spans="2:5" x14ac:dyDescent="0.25">
      <c r="B215" s="364"/>
      <c r="E215" s="366"/>
    </row>
    <row r="216" spans="2:5" x14ac:dyDescent="0.25">
      <c r="B216" s="364"/>
      <c r="E216" s="366"/>
    </row>
    <row r="217" spans="2:5" x14ac:dyDescent="0.25">
      <c r="B217" s="364"/>
      <c r="E217" s="366"/>
    </row>
    <row r="218" spans="2:5" x14ac:dyDescent="0.25">
      <c r="B218" s="364"/>
      <c r="E218" s="366"/>
    </row>
    <row r="219" spans="2:5" x14ac:dyDescent="0.25">
      <c r="B219" s="364"/>
      <c r="E219" s="366"/>
    </row>
    <row r="220" spans="2:5" x14ac:dyDescent="0.25">
      <c r="B220" s="364"/>
      <c r="E220" s="366"/>
    </row>
    <row r="221" spans="2:5" x14ac:dyDescent="0.25">
      <c r="B221" s="364"/>
      <c r="E221" s="366"/>
    </row>
    <row r="222" spans="2:5" x14ac:dyDescent="0.25">
      <c r="B222" s="364"/>
      <c r="E222" s="366"/>
    </row>
    <row r="223" spans="2:5" x14ac:dyDescent="0.25">
      <c r="B223" s="364"/>
      <c r="E223" s="366"/>
    </row>
    <row r="224" spans="2:5" x14ac:dyDescent="0.25">
      <c r="B224" s="364"/>
      <c r="E224" s="366"/>
    </row>
    <row r="225" spans="2:5" x14ac:dyDescent="0.25">
      <c r="B225" s="364"/>
      <c r="E225" s="366"/>
    </row>
    <row r="226" spans="2:5" x14ac:dyDescent="0.25">
      <c r="B226" s="364"/>
      <c r="E226" s="366"/>
    </row>
    <row r="227" spans="2:5" x14ac:dyDescent="0.25">
      <c r="B227" s="364"/>
      <c r="E227" s="366"/>
    </row>
    <row r="228" spans="2:5" x14ac:dyDescent="0.25">
      <c r="B228" s="364"/>
      <c r="E228" s="366"/>
    </row>
    <row r="229" spans="2:5" x14ac:dyDescent="0.25">
      <c r="B229" s="364"/>
      <c r="E229" s="366"/>
    </row>
    <row r="230" spans="2:5" x14ac:dyDescent="0.25">
      <c r="B230" s="364"/>
      <c r="E230" s="366"/>
    </row>
    <row r="231" spans="2:5" x14ac:dyDescent="0.25">
      <c r="B231" s="364"/>
      <c r="E231" s="366"/>
    </row>
    <row r="232" spans="2:5" x14ac:dyDescent="0.25">
      <c r="B232" s="364"/>
      <c r="E232" s="366"/>
    </row>
    <row r="233" spans="2:5" x14ac:dyDescent="0.25">
      <c r="B233" s="364"/>
      <c r="E233" s="366"/>
    </row>
    <row r="234" spans="2:5" x14ac:dyDescent="0.25">
      <c r="B234" s="364"/>
      <c r="E234" s="366"/>
    </row>
    <row r="235" spans="2:5" x14ac:dyDescent="0.25">
      <c r="B235" s="364"/>
      <c r="E235" s="366"/>
    </row>
    <row r="236" spans="2:5" x14ac:dyDescent="0.25">
      <c r="B236" s="364"/>
      <c r="E236" s="366"/>
    </row>
    <row r="237" spans="2:5" x14ac:dyDescent="0.25">
      <c r="B237" s="364"/>
      <c r="E237" s="366"/>
    </row>
    <row r="238" spans="2:5" x14ac:dyDescent="0.25">
      <c r="B238" s="364"/>
      <c r="E238" s="366"/>
    </row>
    <row r="239" spans="2:5" x14ac:dyDescent="0.25">
      <c r="B239" s="364"/>
      <c r="E239" s="366"/>
    </row>
    <row r="240" spans="2:5" x14ac:dyDescent="0.25">
      <c r="B240" s="364"/>
      <c r="E240" s="366"/>
    </row>
    <row r="241" spans="2:5" x14ac:dyDescent="0.25">
      <c r="B241" s="364"/>
      <c r="E241" s="366"/>
    </row>
    <row r="242" spans="2:5" x14ac:dyDescent="0.25">
      <c r="B242" s="364"/>
      <c r="E242" s="366"/>
    </row>
    <row r="243" spans="2:5" x14ac:dyDescent="0.25">
      <c r="B243" s="364"/>
      <c r="E243" s="366"/>
    </row>
    <row r="244" spans="2:5" x14ac:dyDescent="0.25">
      <c r="B244" s="364"/>
      <c r="E244" s="366"/>
    </row>
    <row r="245" spans="2:5" x14ac:dyDescent="0.25">
      <c r="B245" s="364"/>
      <c r="E245" s="366"/>
    </row>
    <row r="246" spans="2:5" x14ac:dyDescent="0.25">
      <c r="B246" s="364"/>
      <c r="E246" s="366"/>
    </row>
    <row r="247" spans="2:5" x14ac:dyDescent="0.25">
      <c r="B247" s="364"/>
      <c r="E247" s="366"/>
    </row>
    <row r="248" spans="2:5" x14ac:dyDescent="0.25">
      <c r="B248" s="364"/>
      <c r="E248" s="366"/>
    </row>
    <row r="249" spans="2:5" x14ac:dyDescent="0.25">
      <c r="B249" s="364"/>
      <c r="E249" s="366"/>
    </row>
    <row r="250" spans="2:5" x14ac:dyDescent="0.25">
      <c r="B250" s="364"/>
      <c r="E250" s="366"/>
    </row>
    <row r="251" spans="2:5" x14ac:dyDescent="0.25">
      <c r="B251" s="364"/>
      <c r="E251" s="366"/>
    </row>
    <row r="252" spans="2:5" x14ac:dyDescent="0.25">
      <c r="B252" s="364"/>
      <c r="E252" s="366"/>
    </row>
    <row r="253" spans="2:5" x14ac:dyDescent="0.25">
      <c r="B253" s="364"/>
      <c r="E253" s="366"/>
    </row>
    <row r="254" spans="2:5" x14ac:dyDescent="0.25">
      <c r="B254" s="364"/>
      <c r="E254" s="366"/>
    </row>
    <row r="255" spans="2:5" x14ac:dyDescent="0.25">
      <c r="B255" s="364"/>
      <c r="E255" s="366"/>
    </row>
    <row r="256" spans="2:5" x14ac:dyDescent="0.25">
      <c r="B256" s="364"/>
      <c r="E256" s="366"/>
    </row>
    <row r="257" spans="2:5" x14ac:dyDescent="0.25">
      <c r="B257" s="364"/>
      <c r="E257" s="366"/>
    </row>
    <row r="258" spans="2:5" x14ac:dyDescent="0.25">
      <c r="B258" s="364"/>
      <c r="E258" s="366"/>
    </row>
    <row r="259" spans="2:5" x14ac:dyDescent="0.25">
      <c r="B259" s="364"/>
      <c r="E259" s="366"/>
    </row>
    <row r="260" spans="2:5" x14ac:dyDescent="0.25">
      <c r="B260" s="364"/>
      <c r="E260" s="366"/>
    </row>
    <row r="261" spans="2:5" x14ac:dyDescent="0.25">
      <c r="B261" s="364"/>
      <c r="E261" s="366"/>
    </row>
    <row r="262" spans="2:5" x14ac:dyDescent="0.25">
      <c r="B262" s="364"/>
      <c r="E262" s="366"/>
    </row>
    <row r="263" spans="2:5" x14ac:dyDescent="0.25">
      <c r="B263" s="364"/>
      <c r="E263" s="366"/>
    </row>
    <row r="264" spans="2:5" x14ac:dyDescent="0.25">
      <c r="B264" s="364"/>
      <c r="E264" s="366"/>
    </row>
    <row r="265" spans="2:5" x14ac:dyDescent="0.25">
      <c r="B265" s="364"/>
      <c r="E265" s="366"/>
    </row>
    <row r="266" spans="2:5" x14ac:dyDescent="0.25">
      <c r="B266" s="364"/>
      <c r="E266" s="366"/>
    </row>
    <row r="267" spans="2:5" x14ac:dyDescent="0.25">
      <c r="B267" s="364"/>
      <c r="E267" s="366"/>
    </row>
    <row r="268" spans="2:5" x14ac:dyDescent="0.25">
      <c r="B268" s="364"/>
      <c r="E268" s="366"/>
    </row>
    <row r="269" spans="2:5" x14ac:dyDescent="0.25">
      <c r="B269" s="364"/>
      <c r="E269" s="366"/>
    </row>
    <row r="270" spans="2:5" x14ac:dyDescent="0.25">
      <c r="B270" s="364"/>
      <c r="E270" s="366"/>
    </row>
    <row r="271" spans="2:5" x14ac:dyDescent="0.25">
      <c r="B271" s="364"/>
      <c r="E271" s="366"/>
    </row>
    <row r="272" spans="2:5" x14ac:dyDescent="0.25">
      <c r="B272" s="364"/>
      <c r="E272" s="366"/>
    </row>
    <row r="273" spans="2:5" x14ac:dyDescent="0.25">
      <c r="B273" s="364"/>
      <c r="E273" s="366"/>
    </row>
    <row r="274" spans="2:5" x14ac:dyDescent="0.25">
      <c r="B274" s="364"/>
      <c r="E274" s="366"/>
    </row>
    <row r="275" spans="2:5" x14ac:dyDescent="0.25">
      <c r="B275" s="364"/>
      <c r="E275" s="366"/>
    </row>
    <row r="276" spans="2:5" x14ac:dyDescent="0.25">
      <c r="B276" s="364"/>
      <c r="E276" s="366"/>
    </row>
    <row r="277" spans="2:5" x14ac:dyDescent="0.25">
      <c r="B277" s="364"/>
      <c r="E277" s="366"/>
    </row>
    <row r="278" spans="2:5" x14ac:dyDescent="0.25">
      <c r="B278" s="364"/>
      <c r="E278" s="366"/>
    </row>
    <row r="279" spans="2:5" x14ac:dyDescent="0.25">
      <c r="B279" s="364"/>
      <c r="E279" s="366"/>
    </row>
    <row r="280" spans="2:5" x14ac:dyDescent="0.25">
      <c r="B280" s="364"/>
      <c r="E280" s="366"/>
    </row>
    <row r="281" spans="2:5" x14ac:dyDescent="0.25">
      <c r="B281" s="364"/>
      <c r="E281" s="366"/>
    </row>
    <row r="282" spans="2:5" x14ac:dyDescent="0.25">
      <c r="B282" s="364"/>
      <c r="E282" s="366"/>
    </row>
    <row r="283" spans="2:5" x14ac:dyDescent="0.25">
      <c r="B283" s="364"/>
      <c r="E283" s="366"/>
    </row>
    <row r="284" spans="2:5" x14ac:dyDescent="0.25">
      <c r="B284" s="364"/>
      <c r="E284" s="366"/>
    </row>
    <row r="285" spans="2:5" x14ac:dyDescent="0.25">
      <c r="B285" s="364"/>
      <c r="E285" s="366"/>
    </row>
    <row r="286" spans="2:5" x14ac:dyDescent="0.25">
      <c r="B286" s="364"/>
      <c r="E286" s="366"/>
    </row>
    <row r="287" spans="2:5" x14ac:dyDescent="0.25">
      <c r="B287" s="364"/>
      <c r="E287" s="366"/>
    </row>
    <row r="288" spans="2:5" x14ac:dyDescent="0.25">
      <c r="B288" s="364"/>
      <c r="E288" s="366"/>
    </row>
    <row r="289" spans="2:5" x14ac:dyDescent="0.25">
      <c r="B289" s="364"/>
      <c r="E289" s="366"/>
    </row>
    <row r="290" spans="2:5" x14ac:dyDescent="0.25">
      <c r="B290" s="364"/>
      <c r="E290" s="366"/>
    </row>
    <row r="291" spans="2:5" x14ac:dyDescent="0.25">
      <c r="B291" s="364"/>
      <c r="E291" s="366"/>
    </row>
    <row r="292" spans="2:5" x14ac:dyDescent="0.25">
      <c r="B292" s="364"/>
      <c r="E292" s="366"/>
    </row>
    <row r="293" spans="2:5" x14ac:dyDescent="0.25">
      <c r="B293" s="364"/>
      <c r="E293" s="366"/>
    </row>
    <row r="294" spans="2:5" x14ac:dyDescent="0.25">
      <c r="B294" s="364"/>
      <c r="E294" s="366"/>
    </row>
    <row r="295" spans="2:5" x14ac:dyDescent="0.25">
      <c r="B295" s="364"/>
      <c r="E295" s="366"/>
    </row>
    <row r="296" spans="2:5" x14ac:dyDescent="0.25">
      <c r="B296" s="364"/>
      <c r="E296" s="366"/>
    </row>
    <row r="297" spans="2:5" x14ac:dyDescent="0.25">
      <c r="B297" s="364"/>
      <c r="E297" s="366"/>
    </row>
    <row r="298" spans="2:5" x14ac:dyDescent="0.25">
      <c r="B298" s="364"/>
      <c r="E298" s="366"/>
    </row>
    <row r="299" spans="2:5" x14ac:dyDescent="0.25">
      <c r="B299" s="364"/>
      <c r="E299" s="366"/>
    </row>
    <row r="300" spans="2:5" x14ac:dyDescent="0.25">
      <c r="B300" s="364"/>
      <c r="E300" s="366"/>
    </row>
    <row r="301" spans="2:5" x14ac:dyDescent="0.25">
      <c r="B301" s="364"/>
      <c r="E301" s="366"/>
    </row>
    <row r="302" spans="2:5" x14ac:dyDescent="0.25">
      <c r="B302" s="364"/>
      <c r="E302" s="366"/>
    </row>
    <row r="303" spans="2:5" x14ac:dyDescent="0.25">
      <c r="B303" s="364"/>
      <c r="E303" s="366"/>
    </row>
    <row r="304" spans="2:5" x14ac:dyDescent="0.25">
      <c r="B304" s="364"/>
      <c r="E304" s="366"/>
    </row>
    <row r="305" spans="2:5" x14ac:dyDescent="0.25">
      <c r="B305" s="364"/>
      <c r="E305" s="366"/>
    </row>
    <row r="306" spans="2:5" x14ac:dyDescent="0.25">
      <c r="B306" s="364"/>
      <c r="E306" s="366"/>
    </row>
    <row r="307" spans="2:5" x14ac:dyDescent="0.25">
      <c r="B307" s="364"/>
      <c r="E307" s="366"/>
    </row>
    <row r="308" spans="2:5" x14ac:dyDescent="0.25">
      <c r="B308" s="364"/>
      <c r="E308" s="366"/>
    </row>
    <row r="309" spans="2:5" x14ac:dyDescent="0.25">
      <c r="B309" s="364"/>
      <c r="E309" s="366"/>
    </row>
    <row r="310" spans="2:5" x14ac:dyDescent="0.25">
      <c r="B310" s="364"/>
      <c r="E310" s="366"/>
    </row>
    <row r="311" spans="2:5" x14ac:dyDescent="0.25">
      <c r="B311" s="364"/>
      <c r="E311" s="366"/>
    </row>
    <row r="312" spans="2:5" x14ac:dyDescent="0.25">
      <c r="B312" s="364"/>
      <c r="E312" s="366"/>
    </row>
    <row r="313" spans="2:5" x14ac:dyDescent="0.25">
      <c r="B313" s="364"/>
      <c r="E313" s="366"/>
    </row>
    <row r="314" spans="2:5" x14ac:dyDescent="0.25">
      <c r="B314" s="364"/>
      <c r="E314" s="366"/>
    </row>
    <row r="315" spans="2:5" x14ac:dyDescent="0.25">
      <c r="B315" s="364"/>
      <c r="E315" s="366"/>
    </row>
    <row r="316" spans="2:5" x14ac:dyDescent="0.25">
      <c r="B316" s="364"/>
      <c r="E316" s="366"/>
    </row>
    <row r="317" spans="2:5" x14ac:dyDescent="0.25">
      <c r="B317" s="364"/>
      <c r="E317" s="366"/>
    </row>
    <row r="318" spans="2:5" x14ac:dyDescent="0.25">
      <c r="B318" s="364"/>
      <c r="E318" s="366"/>
    </row>
    <row r="319" spans="2:5" x14ac:dyDescent="0.25">
      <c r="B319" s="364"/>
      <c r="E319" s="366"/>
    </row>
    <row r="320" spans="2:5" x14ac:dyDescent="0.25">
      <c r="B320" s="364"/>
      <c r="E320" s="366"/>
    </row>
    <row r="321" spans="2:5" x14ac:dyDescent="0.25">
      <c r="B321" s="364"/>
      <c r="E321" s="366"/>
    </row>
    <row r="322" spans="2:5" x14ac:dyDescent="0.25">
      <c r="B322" s="364"/>
      <c r="E322" s="366"/>
    </row>
    <row r="323" spans="2:5" x14ac:dyDescent="0.25">
      <c r="B323" s="364"/>
      <c r="E323" s="366"/>
    </row>
    <row r="324" spans="2:5" x14ac:dyDescent="0.25">
      <c r="B324" s="364"/>
      <c r="E324" s="366"/>
    </row>
    <row r="325" spans="2:5" x14ac:dyDescent="0.25">
      <c r="B325" s="364"/>
      <c r="E325" s="366"/>
    </row>
    <row r="326" spans="2:5" x14ac:dyDescent="0.25">
      <c r="B326" s="364"/>
      <c r="E326" s="366"/>
    </row>
    <row r="327" spans="2:5" x14ac:dyDescent="0.25">
      <c r="B327" s="364"/>
      <c r="E327" s="366"/>
    </row>
    <row r="328" spans="2:5" x14ac:dyDescent="0.25">
      <c r="B328" s="364"/>
      <c r="E328" s="366"/>
    </row>
    <row r="329" spans="2:5" x14ac:dyDescent="0.25">
      <c r="B329" s="364"/>
      <c r="E329" s="366"/>
    </row>
    <row r="330" spans="2:5" x14ac:dyDescent="0.25">
      <c r="B330" s="364"/>
      <c r="E330" s="366"/>
    </row>
    <row r="331" spans="2:5" x14ac:dyDescent="0.25">
      <c r="B331" s="364"/>
      <c r="E331" s="366"/>
    </row>
    <row r="332" spans="2:5" x14ac:dyDescent="0.25">
      <c r="B332" s="364"/>
      <c r="E332" s="366"/>
    </row>
    <row r="333" spans="2:5" x14ac:dyDescent="0.25">
      <c r="B333" s="364"/>
      <c r="E333" s="366"/>
    </row>
    <row r="334" spans="2:5" x14ac:dyDescent="0.25">
      <c r="B334" s="364"/>
      <c r="E334" s="366"/>
    </row>
    <row r="335" spans="2:5" x14ac:dyDescent="0.25">
      <c r="B335" s="364"/>
      <c r="E335" s="366"/>
    </row>
    <row r="336" spans="2:5" x14ac:dyDescent="0.25">
      <c r="B336" s="364"/>
      <c r="E336" s="366"/>
    </row>
    <row r="337" spans="2:5" x14ac:dyDescent="0.25">
      <c r="B337" s="364"/>
      <c r="E337" s="366"/>
    </row>
    <row r="338" spans="2:5" x14ac:dyDescent="0.25">
      <c r="B338" s="364"/>
      <c r="E338" s="366"/>
    </row>
    <row r="339" spans="2:5" x14ac:dyDescent="0.25">
      <c r="B339" s="364"/>
      <c r="E339" s="366"/>
    </row>
    <row r="340" spans="2:5" x14ac:dyDescent="0.25">
      <c r="B340" s="364"/>
      <c r="E340" s="366"/>
    </row>
    <row r="341" spans="2:5" x14ac:dyDescent="0.25">
      <c r="B341" s="364"/>
      <c r="E341" s="366"/>
    </row>
    <row r="342" spans="2:5" x14ac:dyDescent="0.25">
      <c r="B342" s="364"/>
      <c r="E342" s="366"/>
    </row>
    <row r="343" spans="2:5" x14ac:dyDescent="0.25">
      <c r="B343" s="364"/>
      <c r="E343" s="366"/>
    </row>
    <row r="344" spans="2:5" x14ac:dyDescent="0.25">
      <c r="B344" s="364"/>
      <c r="E344" s="366"/>
    </row>
    <row r="345" spans="2:5" x14ac:dyDescent="0.25">
      <c r="B345" s="364"/>
      <c r="E345" s="366"/>
    </row>
    <row r="346" spans="2:5" x14ac:dyDescent="0.25">
      <c r="B346" s="364"/>
      <c r="E346" s="366"/>
    </row>
    <row r="347" spans="2:5" x14ac:dyDescent="0.25">
      <c r="B347" s="364"/>
      <c r="E347" s="366"/>
    </row>
    <row r="348" spans="2:5" x14ac:dyDescent="0.25">
      <c r="B348" s="364"/>
      <c r="E348" s="366"/>
    </row>
    <row r="349" spans="2:5" x14ac:dyDescent="0.25">
      <c r="B349" s="364"/>
      <c r="E349" s="366"/>
    </row>
    <row r="350" spans="2:5" x14ac:dyDescent="0.25">
      <c r="B350" s="364"/>
      <c r="E350" s="366"/>
    </row>
    <row r="351" spans="2:5" x14ac:dyDescent="0.25">
      <c r="B351" s="364"/>
      <c r="E351" s="366"/>
    </row>
    <row r="352" spans="2:5" x14ac:dyDescent="0.25">
      <c r="B352" s="364"/>
      <c r="E352" s="366"/>
    </row>
    <row r="353" spans="2:5" x14ac:dyDescent="0.25">
      <c r="B353" s="364"/>
      <c r="E353" s="366"/>
    </row>
    <row r="354" spans="2:5" x14ac:dyDescent="0.25">
      <c r="B354" s="364"/>
      <c r="E354" s="366"/>
    </row>
    <row r="355" spans="2:5" x14ac:dyDescent="0.25">
      <c r="B355" s="364"/>
      <c r="E355" s="366"/>
    </row>
    <row r="356" spans="2:5" x14ac:dyDescent="0.25">
      <c r="B356" s="364"/>
      <c r="E356" s="366"/>
    </row>
    <row r="357" spans="2:5" x14ac:dyDescent="0.25">
      <c r="B357" s="364"/>
      <c r="E357" s="366"/>
    </row>
    <row r="358" spans="2:5" x14ac:dyDescent="0.25">
      <c r="B358" s="364"/>
      <c r="E358" s="366"/>
    </row>
    <row r="359" spans="2:5" x14ac:dyDescent="0.25">
      <c r="B359" s="364"/>
      <c r="E359" s="366"/>
    </row>
    <row r="360" spans="2:5" x14ac:dyDescent="0.25">
      <c r="B360" s="364"/>
      <c r="E360" s="366"/>
    </row>
    <row r="361" spans="2:5" x14ac:dyDescent="0.25">
      <c r="B361" s="364"/>
      <c r="E361" s="366"/>
    </row>
    <row r="362" spans="2:5" x14ac:dyDescent="0.25">
      <c r="B362" s="364"/>
      <c r="E362" s="366"/>
    </row>
    <row r="363" spans="2:5" x14ac:dyDescent="0.25">
      <c r="B363" s="364"/>
      <c r="E363" s="366"/>
    </row>
    <row r="364" spans="2:5" x14ac:dyDescent="0.25">
      <c r="B364" s="364"/>
      <c r="E364" s="366"/>
    </row>
    <row r="365" spans="2:5" x14ac:dyDescent="0.25">
      <c r="B365" s="364"/>
      <c r="E365" s="366"/>
    </row>
    <row r="366" spans="2:5" x14ac:dyDescent="0.25">
      <c r="B366" s="364"/>
      <c r="E366" s="366"/>
    </row>
    <row r="367" spans="2:5" x14ac:dyDescent="0.25">
      <c r="B367" s="364"/>
      <c r="E367" s="366"/>
    </row>
    <row r="368" spans="2:5" x14ac:dyDescent="0.25">
      <c r="B368" s="364"/>
      <c r="E368" s="366"/>
    </row>
    <row r="369" spans="2:5" x14ac:dyDescent="0.25">
      <c r="B369" s="364"/>
      <c r="E369" s="366"/>
    </row>
    <row r="370" spans="2:5" x14ac:dyDescent="0.25">
      <c r="B370" s="364"/>
      <c r="E370" s="366"/>
    </row>
    <row r="371" spans="2:5" x14ac:dyDescent="0.25">
      <c r="B371" s="364"/>
      <c r="E371" s="366"/>
    </row>
    <row r="372" spans="2:5" x14ac:dyDescent="0.25">
      <c r="B372" s="364"/>
      <c r="E372" s="366"/>
    </row>
    <row r="373" spans="2:5" x14ac:dyDescent="0.25">
      <c r="B373" s="364"/>
      <c r="E373" s="366"/>
    </row>
    <row r="374" spans="2:5" x14ac:dyDescent="0.25">
      <c r="B374" s="364"/>
      <c r="E374" s="366"/>
    </row>
    <row r="375" spans="2:5" x14ac:dyDescent="0.25">
      <c r="B375" s="364"/>
      <c r="E375" s="366"/>
    </row>
    <row r="376" spans="2:5" x14ac:dyDescent="0.25">
      <c r="B376" s="364"/>
      <c r="E376" s="366"/>
    </row>
    <row r="377" spans="2:5" x14ac:dyDescent="0.25">
      <c r="B377" s="364"/>
      <c r="E377" s="366"/>
    </row>
    <row r="378" spans="2:5" x14ac:dyDescent="0.25">
      <c r="B378" s="364"/>
      <c r="E378" s="366"/>
    </row>
    <row r="379" spans="2:5" x14ac:dyDescent="0.25">
      <c r="B379" s="364"/>
      <c r="E379" s="366"/>
    </row>
    <row r="380" spans="2:5" x14ac:dyDescent="0.25">
      <c r="B380" s="364"/>
      <c r="E380" s="366"/>
    </row>
    <row r="381" spans="2:5" x14ac:dyDescent="0.25">
      <c r="B381" s="364"/>
      <c r="E381" s="366"/>
    </row>
    <row r="382" spans="2:5" x14ac:dyDescent="0.25">
      <c r="B382" s="364"/>
      <c r="E382" s="366"/>
    </row>
    <row r="383" spans="2:5" x14ac:dyDescent="0.25">
      <c r="B383" s="364"/>
      <c r="E383" s="366"/>
    </row>
    <row r="384" spans="2:5" x14ac:dyDescent="0.25">
      <c r="B384" s="364"/>
      <c r="E384" s="366"/>
    </row>
    <row r="385" spans="2:5" x14ac:dyDescent="0.25">
      <c r="B385" s="364"/>
      <c r="E385" s="366"/>
    </row>
    <row r="386" spans="2:5" x14ac:dyDescent="0.25">
      <c r="B386" s="364"/>
      <c r="E386" s="366"/>
    </row>
    <row r="387" spans="2:5" x14ac:dyDescent="0.25">
      <c r="B387" s="364"/>
      <c r="E387" s="366"/>
    </row>
    <row r="388" spans="2:5" x14ac:dyDescent="0.25">
      <c r="B388" s="364"/>
      <c r="E388" s="366"/>
    </row>
    <row r="389" spans="2:5" x14ac:dyDescent="0.25">
      <c r="B389" s="364"/>
      <c r="E389" s="366"/>
    </row>
    <row r="390" spans="2:5" x14ac:dyDescent="0.25">
      <c r="B390" s="364"/>
      <c r="E390" s="366"/>
    </row>
    <row r="391" spans="2:5" x14ac:dyDescent="0.25">
      <c r="B391" s="364"/>
      <c r="E391" s="366"/>
    </row>
    <row r="392" spans="2:5" x14ac:dyDescent="0.25">
      <c r="B392" s="364"/>
      <c r="E392" s="366"/>
    </row>
    <row r="393" spans="2:5" x14ac:dyDescent="0.25">
      <c r="B393" s="364"/>
      <c r="E393" s="366"/>
    </row>
    <row r="394" spans="2:5" x14ac:dyDescent="0.25">
      <c r="B394" s="364"/>
      <c r="E394" s="366"/>
    </row>
    <row r="395" spans="2:5" x14ac:dyDescent="0.25">
      <c r="B395" s="364"/>
      <c r="E395" s="366"/>
    </row>
    <row r="396" spans="2:5" x14ac:dyDescent="0.25">
      <c r="B396" s="364"/>
      <c r="E396" s="366"/>
    </row>
    <row r="397" spans="2:5" x14ac:dyDescent="0.25">
      <c r="B397" s="364"/>
      <c r="E397" s="366"/>
    </row>
    <row r="398" spans="2:5" x14ac:dyDescent="0.25">
      <c r="B398" s="364"/>
      <c r="E398" s="366"/>
    </row>
    <row r="399" spans="2:5" x14ac:dyDescent="0.25">
      <c r="B399" s="364"/>
      <c r="E399" s="366"/>
    </row>
    <row r="400" spans="2:5" x14ac:dyDescent="0.25">
      <c r="B400" s="364"/>
      <c r="E400" s="366"/>
    </row>
    <row r="401" spans="2:5" x14ac:dyDescent="0.25">
      <c r="B401" s="364"/>
      <c r="E401" s="366"/>
    </row>
    <row r="402" spans="2:5" x14ac:dyDescent="0.25">
      <c r="B402" s="364"/>
      <c r="E402" s="366"/>
    </row>
    <row r="403" spans="2:5" x14ac:dyDescent="0.25">
      <c r="B403" s="364"/>
      <c r="E403" s="366"/>
    </row>
    <row r="404" spans="2:5" x14ac:dyDescent="0.25">
      <c r="B404" s="364"/>
      <c r="E404" s="366"/>
    </row>
    <row r="405" spans="2:5" x14ac:dyDescent="0.25">
      <c r="B405" s="364"/>
      <c r="E405" s="366"/>
    </row>
    <row r="406" spans="2:5" x14ac:dyDescent="0.25">
      <c r="B406" s="364"/>
      <c r="E406" s="366"/>
    </row>
    <row r="407" spans="2:5" x14ac:dyDescent="0.25">
      <c r="B407" s="364"/>
      <c r="E407" s="366"/>
    </row>
    <row r="408" spans="2:5" x14ac:dyDescent="0.25">
      <c r="B408" s="364"/>
      <c r="E408" s="366"/>
    </row>
    <row r="409" spans="2:5" x14ac:dyDescent="0.25">
      <c r="B409" s="364"/>
      <c r="E409" s="366"/>
    </row>
    <row r="410" spans="2:5" x14ac:dyDescent="0.25">
      <c r="B410" s="364"/>
      <c r="E410" s="366"/>
    </row>
    <row r="411" spans="2:5" x14ac:dyDescent="0.25">
      <c r="B411" s="364"/>
      <c r="E411" s="366"/>
    </row>
    <row r="412" spans="2:5" x14ac:dyDescent="0.25">
      <c r="B412" s="364"/>
      <c r="E412" s="366"/>
    </row>
    <row r="413" spans="2:5" x14ac:dyDescent="0.25">
      <c r="B413" s="364"/>
      <c r="E413" s="366"/>
    </row>
    <row r="414" spans="2:5" x14ac:dyDescent="0.25">
      <c r="B414" s="364"/>
      <c r="E414" s="366"/>
    </row>
    <row r="415" spans="2:5" x14ac:dyDescent="0.25">
      <c r="B415" s="364"/>
      <c r="E415" s="366"/>
    </row>
    <row r="416" spans="2:5" x14ac:dyDescent="0.25">
      <c r="B416" s="364"/>
      <c r="E416" s="366"/>
    </row>
    <row r="417" spans="2:5" x14ac:dyDescent="0.25">
      <c r="B417" s="364"/>
      <c r="E417" s="366"/>
    </row>
    <row r="418" spans="2:5" x14ac:dyDescent="0.25">
      <c r="B418" s="364"/>
      <c r="E418" s="366"/>
    </row>
    <row r="419" spans="2:5" x14ac:dyDescent="0.25">
      <c r="B419" s="364"/>
      <c r="E419" s="366"/>
    </row>
    <row r="420" spans="2:5" x14ac:dyDescent="0.25">
      <c r="B420" s="364"/>
      <c r="E420" s="366"/>
    </row>
    <row r="421" spans="2:5" x14ac:dyDescent="0.25">
      <c r="B421" s="364"/>
      <c r="E421" s="366"/>
    </row>
    <row r="422" spans="2:5" x14ac:dyDescent="0.25">
      <c r="B422" s="364"/>
      <c r="E422" s="366"/>
    </row>
    <row r="423" spans="2:5" x14ac:dyDescent="0.25">
      <c r="B423" s="364"/>
      <c r="E423" s="366"/>
    </row>
    <row r="424" spans="2:5" x14ac:dyDescent="0.25">
      <c r="B424" s="364"/>
      <c r="E424" s="366"/>
    </row>
    <row r="425" spans="2:5" x14ac:dyDescent="0.25">
      <c r="B425" s="364"/>
      <c r="E425" s="366"/>
    </row>
    <row r="426" spans="2:5" x14ac:dyDescent="0.25">
      <c r="B426" s="364"/>
      <c r="E426" s="366"/>
    </row>
    <row r="427" spans="2:5" x14ac:dyDescent="0.25">
      <c r="B427" s="364"/>
      <c r="E427" s="366"/>
    </row>
    <row r="428" spans="2:5" x14ac:dyDescent="0.25">
      <c r="B428" s="364"/>
      <c r="E428" s="366"/>
    </row>
    <row r="429" spans="2:5" x14ac:dyDescent="0.25">
      <c r="B429" s="364"/>
      <c r="E429" s="366"/>
    </row>
    <row r="430" spans="2:5" x14ac:dyDescent="0.25">
      <c r="B430" s="364"/>
      <c r="E430" s="366"/>
    </row>
    <row r="431" spans="2:5" x14ac:dyDescent="0.25">
      <c r="B431" s="364"/>
      <c r="E431" s="366"/>
    </row>
    <row r="432" spans="2:5" x14ac:dyDescent="0.25">
      <c r="B432" s="364"/>
      <c r="E432" s="366"/>
    </row>
    <row r="433" spans="2:5" x14ac:dyDescent="0.25">
      <c r="B433" s="364"/>
      <c r="E433" s="366"/>
    </row>
    <row r="434" spans="2:5" x14ac:dyDescent="0.25">
      <c r="B434" s="364"/>
      <c r="E434" s="366"/>
    </row>
    <row r="435" spans="2:5" x14ac:dyDescent="0.25">
      <c r="B435" s="364"/>
      <c r="E435" s="366"/>
    </row>
    <row r="436" spans="2:5" x14ac:dyDescent="0.25">
      <c r="B436" s="364"/>
      <c r="E436" s="366"/>
    </row>
    <row r="437" spans="2:5" x14ac:dyDescent="0.25">
      <c r="B437" s="364"/>
      <c r="E437" s="366"/>
    </row>
    <row r="438" spans="2:5" x14ac:dyDescent="0.25">
      <c r="B438" s="364"/>
      <c r="E438" s="366"/>
    </row>
    <row r="439" spans="2:5" x14ac:dyDescent="0.25">
      <c r="B439" s="364"/>
      <c r="E439" s="366"/>
    </row>
    <row r="440" spans="2:5" x14ac:dyDescent="0.25">
      <c r="B440" s="364"/>
      <c r="E440" s="366"/>
    </row>
    <row r="441" spans="2:5" x14ac:dyDescent="0.25">
      <c r="B441" s="364"/>
      <c r="E441" s="366"/>
    </row>
    <row r="442" spans="2:5" x14ac:dyDescent="0.25">
      <c r="B442" s="364"/>
      <c r="E442" s="366"/>
    </row>
    <row r="443" spans="2:5" x14ac:dyDescent="0.25">
      <c r="B443" s="364"/>
      <c r="E443" s="366"/>
    </row>
    <row r="444" spans="2:5" x14ac:dyDescent="0.25">
      <c r="B444" s="364"/>
      <c r="E444" s="366"/>
    </row>
    <row r="445" spans="2:5" x14ac:dyDescent="0.25">
      <c r="B445" s="364"/>
      <c r="E445" s="366"/>
    </row>
    <row r="446" spans="2:5" x14ac:dyDescent="0.25">
      <c r="B446" s="364"/>
      <c r="E446" s="366"/>
    </row>
    <row r="447" spans="2:5" x14ac:dyDescent="0.25">
      <c r="B447" s="364"/>
      <c r="E447" s="366"/>
    </row>
    <row r="448" spans="2:5" x14ac:dyDescent="0.25">
      <c r="B448" s="364"/>
      <c r="E448" s="366"/>
    </row>
    <row r="449" spans="2:5" x14ac:dyDescent="0.25">
      <c r="B449" s="364"/>
      <c r="E449" s="366"/>
    </row>
    <row r="450" spans="2:5" x14ac:dyDescent="0.25">
      <c r="B450" s="364"/>
      <c r="E450" s="366"/>
    </row>
    <row r="451" spans="2:5" x14ac:dyDescent="0.25">
      <c r="B451" s="364"/>
      <c r="E451" s="366"/>
    </row>
    <row r="452" spans="2:5" x14ac:dyDescent="0.25">
      <c r="B452" s="364"/>
      <c r="E452" s="366"/>
    </row>
    <row r="453" spans="2:5" x14ac:dyDescent="0.25">
      <c r="B453" s="364"/>
      <c r="E453" s="366"/>
    </row>
    <row r="454" spans="2:5" x14ac:dyDescent="0.25">
      <c r="B454" s="364"/>
      <c r="E454" s="366"/>
    </row>
    <row r="455" spans="2:5" x14ac:dyDescent="0.25">
      <c r="B455" s="364"/>
      <c r="E455" s="366"/>
    </row>
    <row r="456" spans="2:5" x14ac:dyDescent="0.25">
      <c r="B456" s="364"/>
      <c r="E456" s="366"/>
    </row>
    <row r="457" spans="2:5" x14ac:dyDescent="0.25">
      <c r="B457" s="364"/>
      <c r="E457" s="366"/>
    </row>
    <row r="458" spans="2:5" x14ac:dyDescent="0.25">
      <c r="B458" s="364"/>
      <c r="E458" s="366"/>
    </row>
    <row r="459" spans="2:5" x14ac:dyDescent="0.25">
      <c r="B459" s="364"/>
      <c r="E459" s="366"/>
    </row>
    <row r="460" spans="2:5" x14ac:dyDescent="0.25">
      <c r="B460" s="364"/>
      <c r="E460" s="366"/>
    </row>
    <row r="461" spans="2:5" x14ac:dyDescent="0.25">
      <c r="B461" s="364"/>
      <c r="E461" s="366"/>
    </row>
    <row r="462" spans="2:5" x14ac:dyDescent="0.25">
      <c r="B462" s="364"/>
      <c r="E462" s="366"/>
    </row>
    <row r="463" spans="2:5" x14ac:dyDescent="0.25">
      <c r="B463" s="364"/>
      <c r="E463" s="366"/>
    </row>
    <row r="464" spans="2:5" x14ac:dyDescent="0.25">
      <c r="B464" s="364"/>
      <c r="E464" s="366"/>
    </row>
    <row r="465" spans="2:5" x14ac:dyDescent="0.25">
      <c r="B465" s="364"/>
      <c r="E465" s="366"/>
    </row>
    <row r="466" spans="2:5" x14ac:dyDescent="0.25">
      <c r="B466" s="364"/>
      <c r="E466" s="366"/>
    </row>
    <row r="467" spans="2:5" x14ac:dyDescent="0.25">
      <c r="B467" s="364"/>
      <c r="E467" s="366"/>
    </row>
    <row r="468" spans="2:5" x14ac:dyDescent="0.25">
      <c r="B468" s="364"/>
      <c r="E468" s="366"/>
    </row>
    <row r="469" spans="2:5" x14ac:dyDescent="0.25">
      <c r="B469" s="364"/>
      <c r="E469" s="366"/>
    </row>
    <row r="470" spans="2:5" x14ac:dyDescent="0.25">
      <c r="B470" s="364"/>
      <c r="E470" s="366"/>
    </row>
    <row r="471" spans="2:5" x14ac:dyDescent="0.25">
      <c r="B471" s="364"/>
      <c r="E471" s="366"/>
    </row>
    <row r="472" spans="2:5" x14ac:dyDescent="0.25">
      <c r="B472" s="364"/>
      <c r="E472" s="366"/>
    </row>
    <row r="473" spans="2:5" x14ac:dyDescent="0.25">
      <c r="B473" s="364"/>
      <c r="E473" s="366"/>
    </row>
    <row r="474" spans="2:5" x14ac:dyDescent="0.25">
      <c r="B474" s="364"/>
      <c r="E474" s="366"/>
    </row>
    <row r="475" spans="2:5" x14ac:dyDescent="0.25">
      <c r="B475" s="364"/>
      <c r="E475" s="366"/>
    </row>
    <row r="476" spans="2:5" x14ac:dyDescent="0.25">
      <c r="B476" s="364"/>
      <c r="E476" s="366"/>
    </row>
    <row r="477" spans="2:5" x14ac:dyDescent="0.25">
      <c r="B477" s="364"/>
      <c r="E477" s="366"/>
    </row>
    <row r="478" spans="2:5" x14ac:dyDescent="0.25">
      <c r="B478" s="364"/>
      <c r="E478" s="366"/>
    </row>
    <row r="479" spans="2:5" x14ac:dyDescent="0.25">
      <c r="B479" s="364"/>
      <c r="E479" s="366"/>
    </row>
    <row r="480" spans="2:5" x14ac:dyDescent="0.25">
      <c r="B480" s="364"/>
      <c r="E480" s="366"/>
    </row>
    <row r="481" spans="2:5" x14ac:dyDescent="0.25">
      <c r="B481" s="364"/>
      <c r="E481" s="366"/>
    </row>
    <row r="482" spans="2:5" x14ac:dyDescent="0.25">
      <c r="B482" s="364"/>
      <c r="E482" s="366"/>
    </row>
    <row r="483" spans="2:5" x14ac:dyDescent="0.25">
      <c r="B483" s="364"/>
      <c r="E483" s="366"/>
    </row>
    <row r="484" spans="2:5" x14ac:dyDescent="0.25">
      <c r="B484" s="364"/>
      <c r="E484" s="366"/>
    </row>
    <row r="485" spans="2:5" x14ac:dyDescent="0.25">
      <c r="B485" s="364"/>
      <c r="E485" s="366"/>
    </row>
    <row r="486" spans="2:5" x14ac:dyDescent="0.25">
      <c r="B486" s="364"/>
      <c r="E486" s="366"/>
    </row>
    <row r="487" spans="2:5" x14ac:dyDescent="0.25">
      <c r="B487" s="364"/>
      <c r="E487" s="366"/>
    </row>
    <row r="488" spans="2:5" x14ac:dyDescent="0.25">
      <c r="B488" s="364"/>
      <c r="E488" s="366"/>
    </row>
    <row r="489" spans="2:5" x14ac:dyDescent="0.25">
      <c r="B489" s="364"/>
      <c r="E489" s="366"/>
    </row>
    <row r="490" spans="2:5" x14ac:dyDescent="0.25">
      <c r="B490" s="364"/>
      <c r="E490" s="366"/>
    </row>
    <row r="491" spans="2:5" x14ac:dyDescent="0.25">
      <c r="B491" s="364"/>
      <c r="E491" s="366"/>
    </row>
    <row r="492" spans="2:5" x14ac:dyDescent="0.25">
      <c r="B492" s="364"/>
      <c r="E492" s="366"/>
    </row>
    <row r="493" spans="2:5" x14ac:dyDescent="0.25">
      <c r="B493" s="364"/>
      <c r="E493" s="366"/>
    </row>
    <row r="494" spans="2:5" x14ac:dyDescent="0.25">
      <c r="B494" s="364"/>
      <c r="E494" s="366"/>
    </row>
    <row r="495" spans="2:5" x14ac:dyDescent="0.25">
      <c r="B495" s="364"/>
      <c r="E495" s="366"/>
    </row>
    <row r="496" spans="2:5" x14ac:dyDescent="0.25">
      <c r="B496" s="364"/>
      <c r="E496" s="366"/>
    </row>
    <row r="497" spans="2:5" x14ac:dyDescent="0.25">
      <c r="B497" s="364"/>
      <c r="E497" s="366"/>
    </row>
    <row r="498" spans="2:5" x14ac:dyDescent="0.25">
      <c r="B498" s="364"/>
      <c r="E498" s="366"/>
    </row>
    <row r="499" spans="2:5" x14ac:dyDescent="0.25">
      <c r="B499" s="364"/>
      <c r="E499" s="366"/>
    </row>
    <row r="500" spans="2:5" x14ac:dyDescent="0.25">
      <c r="B500" s="364"/>
      <c r="E500" s="366"/>
    </row>
    <row r="501" spans="2:5" x14ac:dyDescent="0.25">
      <c r="B501" s="364"/>
      <c r="E501" s="366"/>
    </row>
    <row r="502" spans="2:5" x14ac:dyDescent="0.25">
      <c r="B502" s="364"/>
      <c r="E502" s="366"/>
    </row>
    <row r="503" spans="2:5" x14ac:dyDescent="0.25">
      <c r="B503" s="364"/>
      <c r="E503" s="366"/>
    </row>
    <row r="504" spans="2:5" x14ac:dyDescent="0.25">
      <c r="B504" s="364"/>
      <c r="E504" s="366"/>
    </row>
    <row r="505" spans="2:5" x14ac:dyDescent="0.25">
      <c r="B505" s="364"/>
      <c r="E505" s="366"/>
    </row>
    <row r="506" spans="2:5" x14ac:dyDescent="0.25">
      <c r="B506" s="364"/>
      <c r="E506" s="366"/>
    </row>
    <row r="507" spans="2:5" x14ac:dyDescent="0.25">
      <c r="B507" s="364"/>
      <c r="E507" s="366"/>
    </row>
    <row r="508" spans="2:5" x14ac:dyDescent="0.25">
      <c r="B508" s="364"/>
      <c r="E508" s="366"/>
    </row>
    <row r="509" spans="2:5" x14ac:dyDescent="0.25">
      <c r="B509" s="364"/>
      <c r="E509" s="366"/>
    </row>
    <row r="510" spans="2:5" x14ac:dyDescent="0.25">
      <c r="B510" s="364"/>
      <c r="E510" s="366"/>
    </row>
    <row r="511" spans="2:5" x14ac:dyDescent="0.25">
      <c r="B511" s="364"/>
      <c r="E511" s="366"/>
    </row>
    <row r="512" spans="2:5" x14ac:dyDescent="0.25">
      <c r="B512" s="364"/>
      <c r="E512" s="366"/>
    </row>
    <row r="513" spans="2:5" x14ac:dyDescent="0.25">
      <c r="B513" s="364"/>
      <c r="E513" s="366"/>
    </row>
    <row r="514" spans="2:5" x14ac:dyDescent="0.25">
      <c r="B514" s="364"/>
      <c r="E514" s="366"/>
    </row>
    <row r="515" spans="2:5" x14ac:dyDescent="0.25">
      <c r="B515" s="364"/>
      <c r="E515" s="366"/>
    </row>
    <row r="516" spans="2:5" x14ac:dyDescent="0.25">
      <c r="B516" s="364"/>
      <c r="E516" s="366"/>
    </row>
    <row r="517" spans="2:5" x14ac:dyDescent="0.25">
      <c r="B517" s="364"/>
      <c r="E517" s="366"/>
    </row>
    <row r="518" spans="2:5" x14ac:dyDescent="0.25">
      <c r="B518" s="364"/>
      <c r="E518" s="366"/>
    </row>
    <row r="519" spans="2:5" x14ac:dyDescent="0.25">
      <c r="B519" s="364"/>
      <c r="E519" s="366"/>
    </row>
    <row r="520" spans="2:5" x14ac:dyDescent="0.25">
      <c r="B520" s="364"/>
      <c r="E520" s="366"/>
    </row>
    <row r="521" spans="2:5" x14ac:dyDescent="0.25">
      <c r="B521" s="364"/>
      <c r="E521" s="366"/>
    </row>
    <row r="522" spans="2:5" x14ac:dyDescent="0.25">
      <c r="B522" s="364"/>
      <c r="E522" s="366"/>
    </row>
    <row r="523" spans="2:5" x14ac:dyDescent="0.25">
      <c r="B523" s="364"/>
      <c r="E523" s="366"/>
    </row>
    <row r="524" spans="2:5" x14ac:dyDescent="0.25">
      <c r="B524" s="364"/>
      <c r="E524" s="366"/>
    </row>
    <row r="525" spans="2:5" x14ac:dyDescent="0.25">
      <c r="B525" s="364"/>
      <c r="E525" s="366"/>
    </row>
    <row r="526" spans="2:5" x14ac:dyDescent="0.25">
      <c r="B526" s="364"/>
      <c r="E526" s="366"/>
    </row>
    <row r="527" spans="2:5" x14ac:dyDescent="0.25">
      <c r="B527" s="364"/>
      <c r="E527" s="366"/>
    </row>
    <row r="528" spans="2:5" x14ac:dyDescent="0.25">
      <c r="B528" s="364"/>
      <c r="E528" s="366"/>
    </row>
    <row r="529" spans="2:5" x14ac:dyDescent="0.25">
      <c r="B529" s="364"/>
      <c r="E529" s="366"/>
    </row>
    <row r="530" spans="2:5" x14ac:dyDescent="0.25">
      <c r="B530" s="364"/>
      <c r="E530" s="366"/>
    </row>
    <row r="531" spans="2:5" x14ac:dyDescent="0.25">
      <c r="B531" s="364"/>
      <c r="E531" s="366"/>
    </row>
    <row r="532" spans="2:5" x14ac:dyDescent="0.25">
      <c r="B532" s="364"/>
      <c r="E532" s="366"/>
    </row>
    <row r="533" spans="2:5" x14ac:dyDescent="0.25">
      <c r="B533" s="364"/>
      <c r="E533" s="366"/>
    </row>
    <row r="534" spans="2:5" x14ac:dyDescent="0.25">
      <c r="B534" s="364"/>
      <c r="E534" s="366"/>
    </row>
    <row r="535" spans="2:5" x14ac:dyDescent="0.25">
      <c r="B535" s="364"/>
      <c r="E535" s="366"/>
    </row>
    <row r="536" spans="2:5" x14ac:dyDescent="0.25">
      <c r="B536" s="364"/>
      <c r="E536" s="366"/>
    </row>
    <row r="537" spans="2:5" x14ac:dyDescent="0.25">
      <c r="B537" s="364"/>
      <c r="E537" s="366"/>
    </row>
    <row r="538" spans="2:5" x14ac:dyDescent="0.25">
      <c r="B538" s="364"/>
      <c r="E538" s="366"/>
    </row>
    <row r="539" spans="2:5" x14ac:dyDescent="0.25">
      <c r="B539" s="364"/>
      <c r="E539" s="366"/>
    </row>
    <row r="540" spans="2:5" x14ac:dyDescent="0.25">
      <c r="B540" s="364"/>
      <c r="E540" s="366"/>
    </row>
    <row r="541" spans="2:5" x14ac:dyDescent="0.25">
      <c r="B541" s="364"/>
      <c r="E541" s="366"/>
    </row>
    <row r="542" spans="2:5" x14ac:dyDescent="0.25">
      <c r="B542" s="364"/>
      <c r="E542" s="366"/>
    </row>
    <row r="543" spans="2:5" x14ac:dyDescent="0.25">
      <c r="B543" s="364"/>
      <c r="E543" s="366"/>
    </row>
    <row r="544" spans="2:5" x14ac:dyDescent="0.25">
      <c r="B544" s="364"/>
      <c r="E544" s="366"/>
    </row>
    <row r="545" spans="2:5" x14ac:dyDescent="0.25">
      <c r="B545" s="364"/>
      <c r="E545" s="366"/>
    </row>
    <row r="546" spans="2:5" x14ac:dyDescent="0.25">
      <c r="B546" s="364"/>
      <c r="E546" s="366"/>
    </row>
    <row r="547" spans="2:5" x14ac:dyDescent="0.25">
      <c r="B547" s="364"/>
      <c r="E547" s="366"/>
    </row>
    <row r="548" spans="2:5" x14ac:dyDescent="0.25">
      <c r="B548" s="364"/>
      <c r="E548" s="366"/>
    </row>
    <row r="549" spans="2:5" x14ac:dyDescent="0.25">
      <c r="B549" s="364"/>
      <c r="E549" s="366"/>
    </row>
    <row r="550" spans="2:5" x14ac:dyDescent="0.25">
      <c r="B550" s="364"/>
      <c r="E550" s="366"/>
    </row>
    <row r="551" spans="2:5" x14ac:dyDescent="0.25">
      <c r="B551" s="364"/>
      <c r="E551" s="366"/>
    </row>
    <row r="552" spans="2:5" x14ac:dyDescent="0.25">
      <c r="B552" s="364"/>
      <c r="E552" s="366"/>
    </row>
    <row r="553" spans="2:5" x14ac:dyDescent="0.25">
      <c r="B553" s="364"/>
      <c r="E553" s="366"/>
    </row>
    <row r="554" spans="2:5" x14ac:dyDescent="0.25">
      <c r="B554" s="364"/>
      <c r="E554" s="366"/>
    </row>
    <row r="555" spans="2:5" x14ac:dyDescent="0.25">
      <c r="B555" s="364"/>
      <c r="E555" s="366"/>
    </row>
    <row r="556" spans="2:5" x14ac:dyDescent="0.25">
      <c r="B556" s="364"/>
      <c r="E556" s="366"/>
    </row>
    <row r="557" spans="2:5" x14ac:dyDescent="0.25">
      <c r="B557" s="364"/>
      <c r="E557" s="366"/>
    </row>
    <row r="558" spans="2:5" x14ac:dyDescent="0.25">
      <c r="B558" s="364"/>
      <c r="E558" s="366"/>
    </row>
    <row r="559" spans="2:5" x14ac:dyDescent="0.25">
      <c r="B559" s="364"/>
      <c r="E559" s="366"/>
    </row>
    <row r="560" spans="2:5" x14ac:dyDescent="0.25">
      <c r="B560" s="364"/>
      <c r="E560" s="366"/>
    </row>
    <row r="561" spans="2:5" x14ac:dyDescent="0.25">
      <c r="B561" s="364"/>
      <c r="E561" s="366"/>
    </row>
    <row r="562" spans="2:5" x14ac:dyDescent="0.25">
      <c r="B562" s="364"/>
      <c r="E562" s="366"/>
    </row>
    <row r="563" spans="2:5" x14ac:dyDescent="0.25">
      <c r="B563" s="364"/>
      <c r="E563" s="366"/>
    </row>
    <row r="564" spans="2:5" x14ac:dyDescent="0.25">
      <c r="B564" s="364"/>
      <c r="E564" s="366"/>
    </row>
    <row r="565" spans="2:5" x14ac:dyDescent="0.25">
      <c r="B565" s="364"/>
      <c r="E565" s="366"/>
    </row>
    <row r="566" spans="2:5" x14ac:dyDescent="0.25">
      <c r="B566" s="364"/>
      <c r="E566" s="366"/>
    </row>
    <row r="567" spans="2:5" x14ac:dyDescent="0.25">
      <c r="B567" s="364"/>
      <c r="E567" s="366"/>
    </row>
    <row r="568" spans="2:5" x14ac:dyDescent="0.25">
      <c r="B568" s="364"/>
      <c r="E568" s="366"/>
    </row>
    <row r="569" spans="2:5" x14ac:dyDescent="0.25">
      <c r="B569" s="364"/>
      <c r="E569" s="366"/>
    </row>
    <row r="570" spans="2:5" x14ac:dyDescent="0.25">
      <c r="B570" s="364"/>
      <c r="E570" s="366"/>
    </row>
    <row r="571" spans="2:5" x14ac:dyDescent="0.25">
      <c r="B571" s="364"/>
      <c r="E571" s="366"/>
    </row>
    <row r="572" spans="2:5" x14ac:dyDescent="0.25">
      <c r="B572" s="364"/>
      <c r="E572" s="366"/>
    </row>
    <row r="573" spans="2:5" x14ac:dyDescent="0.25">
      <c r="B573" s="364"/>
      <c r="E573" s="366"/>
    </row>
    <row r="574" spans="2:5" x14ac:dyDescent="0.25">
      <c r="B574" s="364"/>
      <c r="E574" s="366"/>
    </row>
    <row r="575" spans="2:5" x14ac:dyDescent="0.25">
      <c r="B575" s="364"/>
      <c r="E575" s="366"/>
    </row>
    <row r="576" spans="2:5" x14ac:dyDescent="0.25">
      <c r="B576" s="364"/>
      <c r="E576" s="366"/>
    </row>
    <row r="577" spans="2:5" x14ac:dyDescent="0.25">
      <c r="B577" s="364"/>
      <c r="E577" s="366"/>
    </row>
    <row r="578" spans="2:5" x14ac:dyDescent="0.25">
      <c r="B578" s="364"/>
      <c r="E578" s="366"/>
    </row>
    <row r="579" spans="2:5" x14ac:dyDescent="0.25">
      <c r="B579" s="364"/>
      <c r="E579" s="366"/>
    </row>
    <row r="580" spans="2:5" x14ac:dyDescent="0.25">
      <c r="B580" s="364"/>
      <c r="E580" s="366"/>
    </row>
    <row r="581" spans="2:5" x14ac:dyDescent="0.25">
      <c r="B581" s="364"/>
      <c r="E581" s="366"/>
    </row>
    <row r="582" spans="2:5" x14ac:dyDescent="0.25">
      <c r="B582" s="364"/>
      <c r="E582" s="366"/>
    </row>
    <row r="583" spans="2:5" x14ac:dyDescent="0.25">
      <c r="B583" s="364"/>
      <c r="E583" s="366"/>
    </row>
    <row r="584" spans="2:5" x14ac:dyDescent="0.25">
      <c r="B584" s="364"/>
      <c r="E584" s="366"/>
    </row>
    <row r="585" spans="2:5" x14ac:dyDescent="0.25">
      <c r="B585" s="364"/>
      <c r="E585" s="366"/>
    </row>
    <row r="586" spans="2:5" x14ac:dyDescent="0.25">
      <c r="B586" s="364"/>
      <c r="E586" s="366"/>
    </row>
    <row r="587" spans="2:5" x14ac:dyDescent="0.25">
      <c r="B587" s="364"/>
      <c r="E587" s="366"/>
    </row>
    <row r="588" spans="2:5" x14ac:dyDescent="0.25">
      <c r="B588" s="364"/>
      <c r="E588" s="366"/>
    </row>
    <row r="589" spans="2:5" x14ac:dyDescent="0.25">
      <c r="B589" s="364"/>
      <c r="E589" s="366"/>
    </row>
    <row r="590" spans="2:5" x14ac:dyDescent="0.25">
      <c r="B590" s="364"/>
      <c r="E590" s="366"/>
    </row>
    <row r="591" spans="2:5" x14ac:dyDescent="0.25">
      <c r="B591" s="364"/>
      <c r="E591" s="366"/>
    </row>
    <row r="592" spans="2:5" x14ac:dyDescent="0.25">
      <c r="B592" s="364"/>
      <c r="E592" s="366"/>
    </row>
    <row r="593" spans="2:5" x14ac:dyDescent="0.25">
      <c r="B593" s="364"/>
      <c r="E593" s="366"/>
    </row>
    <row r="594" spans="2:5" x14ac:dyDescent="0.25">
      <c r="B594" s="364"/>
      <c r="E594" s="366"/>
    </row>
    <row r="595" spans="2:5" x14ac:dyDescent="0.25">
      <c r="B595" s="364"/>
      <c r="E595" s="366"/>
    </row>
    <row r="596" spans="2:5" x14ac:dyDescent="0.25">
      <c r="B596" s="364"/>
      <c r="E596" s="366"/>
    </row>
    <row r="597" spans="2:5" x14ac:dyDescent="0.25">
      <c r="B597" s="364"/>
      <c r="E597" s="366"/>
    </row>
    <row r="598" spans="2:5" x14ac:dyDescent="0.25">
      <c r="B598" s="364"/>
      <c r="E598" s="366"/>
    </row>
    <row r="599" spans="2:5" x14ac:dyDescent="0.25">
      <c r="B599" s="364"/>
      <c r="E599" s="366"/>
    </row>
    <row r="600" spans="2:5" x14ac:dyDescent="0.25">
      <c r="B600" s="364"/>
      <c r="E600" s="366"/>
    </row>
    <row r="601" spans="2:5" x14ac:dyDescent="0.25">
      <c r="B601" s="364"/>
      <c r="E601" s="366"/>
    </row>
    <row r="602" spans="2:5" x14ac:dyDescent="0.25">
      <c r="B602" s="364"/>
      <c r="E602" s="366"/>
    </row>
    <row r="603" spans="2:5" x14ac:dyDescent="0.25">
      <c r="B603" s="364"/>
      <c r="E603" s="366"/>
    </row>
    <row r="604" spans="2:5" x14ac:dyDescent="0.25">
      <c r="B604" s="364"/>
      <c r="E604" s="366"/>
    </row>
    <row r="605" spans="2:5" x14ac:dyDescent="0.25">
      <c r="B605" s="364"/>
      <c r="E605" s="366"/>
    </row>
    <row r="606" spans="2:5" x14ac:dyDescent="0.25">
      <c r="B606" s="364"/>
      <c r="E606" s="366"/>
    </row>
    <row r="607" spans="2:5" x14ac:dyDescent="0.25">
      <c r="B607" s="364"/>
      <c r="E607" s="366"/>
    </row>
    <row r="608" spans="2:5" x14ac:dyDescent="0.25">
      <c r="B608" s="364"/>
      <c r="E608" s="366"/>
    </row>
    <row r="609" spans="2:5" x14ac:dyDescent="0.25">
      <c r="B609" s="364"/>
      <c r="E609" s="366"/>
    </row>
    <row r="610" spans="2:5" x14ac:dyDescent="0.25">
      <c r="B610" s="364"/>
      <c r="E610" s="366"/>
    </row>
    <row r="611" spans="2:5" x14ac:dyDescent="0.25">
      <c r="B611" s="364"/>
      <c r="E611" s="366"/>
    </row>
    <row r="612" spans="2:5" x14ac:dyDescent="0.25">
      <c r="B612" s="364"/>
      <c r="E612" s="366"/>
    </row>
    <row r="613" spans="2:5" x14ac:dyDescent="0.25">
      <c r="B613" s="364"/>
      <c r="E613" s="366"/>
    </row>
    <row r="614" spans="2:5" x14ac:dyDescent="0.25">
      <c r="B614" s="364"/>
      <c r="E614" s="366"/>
    </row>
    <row r="615" spans="2:5" x14ac:dyDescent="0.25">
      <c r="B615" s="364"/>
      <c r="E615" s="366"/>
    </row>
    <row r="616" spans="2:5" x14ac:dyDescent="0.25">
      <c r="B616" s="364"/>
      <c r="E616" s="366"/>
    </row>
    <row r="617" spans="2:5" x14ac:dyDescent="0.25">
      <c r="B617" s="364"/>
      <c r="E617" s="366"/>
    </row>
    <row r="618" spans="2:5" x14ac:dyDescent="0.25">
      <c r="B618" s="364"/>
      <c r="E618" s="366"/>
    </row>
    <row r="619" spans="2:5" x14ac:dyDescent="0.25">
      <c r="B619" s="364"/>
      <c r="E619" s="366"/>
    </row>
    <row r="620" spans="2:5" x14ac:dyDescent="0.25">
      <c r="B620" s="364"/>
      <c r="E620" s="366"/>
    </row>
    <row r="621" spans="2:5" x14ac:dyDescent="0.25">
      <c r="B621" s="364"/>
      <c r="E621" s="366"/>
    </row>
    <row r="622" spans="2:5" x14ac:dyDescent="0.25">
      <c r="B622" s="364"/>
      <c r="E622" s="366"/>
    </row>
    <row r="623" spans="2:5" x14ac:dyDescent="0.25">
      <c r="B623" s="364"/>
      <c r="E623" s="366"/>
    </row>
    <row r="624" spans="2:5" x14ac:dyDescent="0.25">
      <c r="B624" s="364"/>
      <c r="E624" s="366"/>
    </row>
    <row r="625" spans="2:5" x14ac:dyDescent="0.25">
      <c r="B625" s="364"/>
      <c r="E625" s="366"/>
    </row>
    <row r="626" spans="2:5" x14ac:dyDescent="0.25">
      <c r="B626" s="364"/>
      <c r="E626" s="366"/>
    </row>
    <row r="627" spans="2:5" x14ac:dyDescent="0.25">
      <c r="B627" s="364"/>
      <c r="E627" s="366"/>
    </row>
    <row r="628" spans="2:5" x14ac:dyDescent="0.25">
      <c r="B628" s="364"/>
      <c r="E628" s="366"/>
    </row>
    <row r="629" spans="2:5" x14ac:dyDescent="0.25">
      <c r="B629" s="364"/>
      <c r="E629" s="366"/>
    </row>
    <row r="630" spans="2:5" x14ac:dyDescent="0.25">
      <c r="B630" s="364"/>
      <c r="E630" s="366"/>
    </row>
    <row r="631" spans="2:5" x14ac:dyDescent="0.25">
      <c r="B631" s="364"/>
      <c r="E631" s="366"/>
    </row>
    <row r="632" spans="2:5" x14ac:dyDescent="0.25">
      <c r="B632" s="364"/>
      <c r="E632" s="366"/>
    </row>
    <row r="633" spans="2:5" x14ac:dyDescent="0.25">
      <c r="B633" s="364"/>
      <c r="E633" s="366"/>
    </row>
    <row r="634" spans="2:5" x14ac:dyDescent="0.25">
      <c r="B634" s="364"/>
      <c r="E634" s="366"/>
    </row>
    <row r="635" spans="2:5" x14ac:dyDescent="0.25">
      <c r="B635" s="364"/>
      <c r="E635" s="366"/>
    </row>
    <row r="636" spans="2:5" x14ac:dyDescent="0.25">
      <c r="B636" s="364"/>
      <c r="E636" s="366"/>
    </row>
    <row r="637" spans="2:5" x14ac:dyDescent="0.25">
      <c r="B637" s="364"/>
      <c r="E637" s="366"/>
    </row>
    <row r="638" spans="2:5" x14ac:dyDescent="0.25">
      <c r="B638" s="364"/>
      <c r="E638" s="366"/>
    </row>
    <row r="639" spans="2:5" x14ac:dyDescent="0.25">
      <c r="B639" s="364"/>
      <c r="E639" s="366"/>
    </row>
    <row r="640" spans="2:5" x14ac:dyDescent="0.25">
      <c r="B640" s="364"/>
      <c r="E640" s="366"/>
    </row>
    <row r="641" spans="2:5" x14ac:dyDescent="0.25">
      <c r="B641" s="364"/>
      <c r="E641" s="366"/>
    </row>
    <row r="642" spans="2:5" x14ac:dyDescent="0.25">
      <c r="B642" s="364"/>
      <c r="E642" s="366"/>
    </row>
    <row r="643" spans="2:5" x14ac:dyDescent="0.25">
      <c r="B643" s="364"/>
      <c r="E643" s="366"/>
    </row>
    <row r="644" spans="2:5" x14ac:dyDescent="0.25">
      <c r="B644" s="364"/>
      <c r="E644" s="366"/>
    </row>
    <row r="645" spans="2:5" x14ac:dyDescent="0.25">
      <c r="B645" s="364"/>
      <c r="E645" s="366"/>
    </row>
    <row r="646" spans="2:5" x14ac:dyDescent="0.25">
      <c r="B646" s="364"/>
      <c r="E646" s="366"/>
    </row>
    <row r="647" spans="2:5" x14ac:dyDescent="0.25">
      <c r="B647" s="364"/>
      <c r="E647" s="366"/>
    </row>
    <row r="648" spans="2:5" x14ac:dyDescent="0.25">
      <c r="B648" s="364"/>
      <c r="E648" s="366"/>
    </row>
    <row r="649" spans="2:5" x14ac:dyDescent="0.25">
      <c r="B649" s="364"/>
      <c r="E649" s="366"/>
    </row>
    <row r="650" spans="2:5" x14ac:dyDescent="0.25">
      <c r="B650" s="364"/>
      <c r="E650" s="366"/>
    </row>
    <row r="651" spans="2:5" x14ac:dyDescent="0.25">
      <c r="B651" s="364"/>
      <c r="E651" s="366"/>
    </row>
    <row r="652" spans="2:5" x14ac:dyDescent="0.25">
      <c r="B652" s="364"/>
      <c r="E652" s="366"/>
    </row>
    <row r="653" spans="2:5" x14ac:dyDescent="0.25">
      <c r="B653" s="364"/>
      <c r="E653" s="366"/>
    </row>
    <row r="654" spans="2:5" x14ac:dyDescent="0.25">
      <c r="B654" s="364"/>
      <c r="E654" s="366"/>
    </row>
    <row r="655" spans="2:5" x14ac:dyDescent="0.25">
      <c r="B655" s="364"/>
      <c r="E655" s="366"/>
    </row>
    <row r="656" spans="2:5" x14ac:dyDescent="0.25">
      <c r="B656" s="364"/>
      <c r="E656" s="366"/>
    </row>
    <row r="657" spans="2:5" x14ac:dyDescent="0.25">
      <c r="B657" s="364"/>
      <c r="E657" s="366"/>
    </row>
    <row r="658" spans="2:5" x14ac:dyDescent="0.25">
      <c r="B658" s="364"/>
      <c r="E658" s="366"/>
    </row>
    <row r="659" spans="2:5" x14ac:dyDescent="0.25">
      <c r="B659" s="364"/>
      <c r="E659" s="366"/>
    </row>
    <row r="660" spans="2:5" x14ac:dyDescent="0.25">
      <c r="B660" s="364"/>
      <c r="E660" s="366"/>
    </row>
    <row r="661" spans="2:5" x14ac:dyDescent="0.25">
      <c r="B661" s="364"/>
      <c r="E661" s="366"/>
    </row>
    <row r="662" spans="2:5" x14ac:dyDescent="0.25">
      <c r="B662" s="364"/>
      <c r="E662" s="366"/>
    </row>
    <row r="663" spans="2:5" x14ac:dyDescent="0.25">
      <c r="B663" s="364"/>
      <c r="E663" s="366"/>
    </row>
    <row r="664" spans="2:5" x14ac:dyDescent="0.25">
      <c r="B664" s="364"/>
      <c r="E664" s="366"/>
    </row>
    <row r="665" spans="2:5" x14ac:dyDescent="0.25">
      <c r="B665" s="364"/>
      <c r="E665" s="366"/>
    </row>
    <row r="666" spans="2:5" x14ac:dyDescent="0.25">
      <c r="B666" s="364"/>
      <c r="E666" s="366"/>
    </row>
    <row r="667" spans="2:5" x14ac:dyDescent="0.25">
      <c r="B667" s="364"/>
      <c r="E667" s="366"/>
    </row>
    <row r="668" spans="2:5" x14ac:dyDescent="0.25">
      <c r="B668" s="364"/>
      <c r="E668" s="366"/>
    </row>
    <row r="669" spans="2:5" x14ac:dyDescent="0.25">
      <c r="B669" s="364"/>
      <c r="E669" s="366"/>
    </row>
    <row r="670" spans="2:5" x14ac:dyDescent="0.25">
      <c r="B670" s="364"/>
      <c r="E670" s="366"/>
    </row>
    <row r="671" spans="2:5" x14ac:dyDescent="0.25">
      <c r="B671" s="364"/>
      <c r="E671" s="366"/>
    </row>
    <row r="672" spans="2:5" x14ac:dyDescent="0.25">
      <c r="B672" s="364"/>
      <c r="E672" s="366"/>
    </row>
    <row r="673" spans="2:5" x14ac:dyDescent="0.25">
      <c r="B673" s="364"/>
      <c r="E673" s="366"/>
    </row>
    <row r="674" spans="2:5" x14ac:dyDescent="0.25">
      <c r="B674" s="364"/>
      <c r="E674" s="366"/>
    </row>
    <row r="675" spans="2:5" x14ac:dyDescent="0.25">
      <c r="B675" s="364"/>
      <c r="E675" s="366"/>
    </row>
    <row r="676" spans="2:5" x14ac:dyDescent="0.25">
      <c r="B676" s="364"/>
      <c r="E676" s="366"/>
    </row>
    <row r="677" spans="2:5" x14ac:dyDescent="0.25">
      <c r="B677" s="364"/>
      <c r="E677" s="366"/>
    </row>
    <row r="678" spans="2:5" x14ac:dyDescent="0.25">
      <c r="B678" s="364"/>
      <c r="E678" s="366"/>
    </row>
    <row r="679" spans="2:5" x14ac:dyDescent="0.25">
      <c r="B679" s="364"/>
      <c r="E679" s="366"/>
    </row>
    <row r="680" spans="2:5" x14ac:dyDescent="0.25">
      <c r="B680" s="364"/>
      <c r="E680" s="366"/>
    </row>
    <row r="681" spans="2:5" x14ac:dyDescent="0.25">
      <c r="B681" s="364"/>
      <c r="E681" s="366"/>
    </row>
    <row r="682" spans="2:5" x14ac:dyDescent="0.25">
      <c r="B682" s="364"/>
      <c r="E682" s="366"/>
    </row>
    <row r="683" spans="2:5" x14ac:dyDescent="0.25">
      <c r="B683" s="364"/>
      <c r="E683" s="366"/>
    </row>
    <row r="684" spans="2:5" x14ac:dyDescent="0.25">
      <c r="B684" s="364"/>
      <c r="E684" s="366"/>
    </row>
    <row r="685" spans="2:5" x14ac:dyDescent="0.25">
      <c r="B685" s="364"/>
      <c r="E685" s="366"/>
    </row>
    <row r="686" spans="2:5" x14ac:dyDescent="0.25">
      <c r="B686" s="364"/>
      <c r="E686" s="366"/>
    </row>
    <row r="687" spans="2:5" x14ac:dyDescent="0.25">
      <c r="B687" s="364"/>
      <c r="E687" s="366"/>
    </row>
    <row r="688" spans="2:5" x14ac:dyDescent="0.25">
      <c r="B688" s="364"/>
      <c r="E688" s="366"/>
    </row>
    <row r="689" spans="2:5" x14ac:dyDescent="0.25">
      <c r="B689" s="364"/>
      <c r="E689" s="366"/>
    </row>
    <row r="690" spans="2:5" x14ac:dyDescent="0.25">
      <c r="B690" s="364"/>
      <c r="E690" s="366"/>
    </row>
    <row r="691" spans="2:5" x14ac:dyDescent="0.25">
      <c r="B691" s="364"/>
      <c r="E691" s="366"/>
    </row>
    <row r="692" spans="2:5" x14ac:dyDescent="0.25">
      <c r="B692" s="364"/>
      <c r="E692" s="366"/>
    </row>
    <row r="693" spans="2:5" x14ac:dyDescent="0.25">
      <c r="B693" s="364"/>
      <c r="E693" s="366"/>
    </row>
    <row r="694" spans="2:5" x14ac:dyDescent="0.25">
      <c r="B694" s="364"/>
      <c r="E694" s="366"/>
    </row>
    <row r="695" spans="2:5" x14ac:dyDescent="0.25">
      <c r="B695" s="364"/>
      <c r="E695" s="366"/>
    </row>
    <row r="696" spans="2:5" x14ac:dyDescent="0.25">
      <c r="B696" s="364"/>
      <c r="E696" s="366"/>
    </row>
    <row r="697" spans="2:5" x14ac:dyDescent="0.25">
      <c r="B697" s="364"/>
      <c r="E697" s="366"/>
    </row>
    <row r="698" spans="2:5" x14ac:dyDescent="0.25">
      <c r="B698" s="364"/>
      <c r="E698" s="366"/>
    </row>
    <row r="699" spans="2:5" x14ac:dyDescent="0.25">
      <c r="B699" s="364"/>
      <c r="E699" s="366"/>
    </row>
    <row r="700" spans="2:5" x14ac:dyDescent="0.25">
      <c r="B700" s="364"/>
      <c r="E700" s="366"/>
    </row>
    <row r="701" spans="2:5" x14ac:dyDescent="0.25">
      <c r="B701" s="364"/>
      <c r="E701" s="366"/>
    </row>
    <row r="702" spans="2:5" x14ac:dyDescent="0.25">
      <c r="B702" s="364"/>
      <c r="E702" s="366"/>
    </row>
    <row r="703" spans="2:5" x14ac:dyDescent="0.25">
      <c r="B703" s="364"/>
      <c r="E703" s="366"/>
    </row>
    <row r="704" spans="2:5" x14ac:dyDescent="0.25">
      <c r="B704" s="364"/>
      <c r="E704" s="366"/>
    </row>
    <row r="705" spans="2:5" x14ac:dyDescent="0.25">
      <c r="B705" s="364"/>
      <c r="E705" s="366"/>
    </row>
    <row r="706" spans="2:5" x14ac:dyDescent="0.25">
      <c r="B706" s="364"/>
      <c r="E706" s="366"/>
    </row>
    <row r="707" spans="2:5" x14ac:dyDescent="0.25">
      <c r="B707" s="364"/>
      <c r="E707" s="366"/>
    </row>
    <row r="708" spans="2:5" x14ac:dyDescent="0.25">
      <c r="B708" s="364"/>
      <c r="E708" s="366"/>
    </row>
    <row r="709" spans="2:5" x14ac:dyDescent="0.25">
      <c r="B709" s="364"/>
      <c r="E709" s="366"/>
    </row>
    <row r="710" spans="2:5" x14ac:dyDescent="0.25">
      <c r="B710" s="364"/>
      <c r="E710" s="366"/>
    </row>
    <row r="711" spans="2:5" x14ac:dyDescent="0.25">
      <c r="B711" s="364"/>
      <c r="E711" s="366"/>
    </row>
    <row r="712" spans="2:5" x14ac:dyDescent="0.25">
      <c r="B712" s="364"/>
      <c r="E712" s="366"/>
    </row>
    <row r="713" spans="2:5" x14ac:dyDescent="0.25">
      <c r="B713" s="364"/>
      <c r="E713" s="366"/>
    </row>
    <row r="714" spans="2:5" x14ac:dyDescent="0.25">
      <c r="B714" s="364"/>
      <c r="E714" s="366"/>
    </row>
    <row r="715" spans="2:5" x14ac:dyDescent="0.25">
      <c r="B715" s="364"/>
      <c r="E715" s="366"/>
    </row>
    <row r="716" spans="2:5" x14ac:dyDescent="0.25">
      <c r="B716" s="364"/>
      <c r="E716" s="366"/>
    </row>
    <row r="717" spans="2:5" x14ac:dyDescent="0.25">
      <c r="B717" s="364"/>
      <c r="E717" s="366"/>
    </row>
    <row r="718" spans="2:5" x14ac:dyDescent="0.25">
      <c r="B718" s="364"/>
      <c r="E718" s="366"/>
    </row>
    <row r="719" spans="2:5" x14ac:dyDescent="0.25">
      <c r="B719" s="364"/>
      <c r="E719" s="366"/>
    </row>
    <row r="720" spans="2:5" x14ac:dyDescent="0.25">
      <c r="B720" s="364"/>
      <c r="E720" s="366"/>
    </row>
    <row r="721" spans="2:5" x14ac:dyDescent="0.25">
      <c r="B721" s="364"/>
      <c r="E721" s="366"/>
    </row>
    <row r="722" spans="2:5" x14ac:dyDescent="0.25">
      <c r="B722" s="364"/>
      <c r="E722" s="366"/>
    </row>
    <row r="723" spans="2:5" x14ac:dyDescent="0.25">
      <c r="B723" s="364"/>
      <c r="E723" s="366"/>
    </row>
    <row r="724" spans="2:5" x14ac:dyDescent="0.25">
      <c r="B724" s="364"/>
      <c r="E724" s="366"/>
    </row>
    <row r="725" spans="2:5" x14ac:dyDescent="0.25">
      <c r="B725" s="364"/>
      <c r="E725" s="366"/>
    </row>
    <row r="726" spans="2:5" x14ac:dyDescent="0.25">
      <c r="B726" s="364"/>
      <c r="E726" s="366"/>
    </row>
    <row r="727" spans="2:5" x14ac:dyDescent="0.25">
      <c r="B727" s="364"/>
      <c r="E727" s="366"/>
    </row>
    <row r="728" spans="2:5" x14ac:dyDescent="0.25">
      <c r="B728" s="364"/>
      <c r="E728" s="366"/>
    </row>
    <row r="729" spans="2:5" x14ac:dyDescent="0.25">
      <c r="B729" s="364"/>
      <c r="E729" s="366"/>
    </row>
    <row r="730" spans="2:5" x14ac:dyDescent="0.25">
      <c r="B730" s="364"/>
      <c r="E730" s="366"/>
    </row>
    <row r="731" spans="2:5" x14ac:dyDescent="0.25">
      <c r="B731" s="364"/>
      <c r="E731" s="366"/>
    </row>
    <row r="732" spans="2:5" x14ac:dyDescent="0.25">
      <c r="B732" s="364"/>
      <c r="E732" s="366"/>
    </row>
    <row r="733" spans="2:5" x14ac:dyDescent="0.25">
      <c r="B733" s="364"/>
      <c r="E733" s="366"/>
    </row>
    <row r="734" spans="2:5" x14ac:dyDescent="0.25">
      <c r="B734" s="364"/>
      <c r="E734" s="366"/>
    </row>
    <row r="735" spans="2:5" x14ac:dyDescent="0.25">
      <c r="B735" s="364"/>
      <c r="E735" s="366"/>
    </row>
    <row r="736" spans="2:5" x14ac:dyDescent="0.25">
      <c r="B736" s="364"/>
      <c r="E736" s="366"/>
    </row>
    <row r="737" spans="2:5" x14ac:dyDescent="0.25">
      <c r="B737" s="364"/>
      <c r="E737" s="366"/>
    </row>
    <row r="738" spans="2:5" x14ac:dyDescent="0.25">
      <c r="B738" s="364"/>
      <c r="E738" s="366"/>
    </row>
    <row r="739" spans="2:5" x14ac:dyDescent="0.25">
      <c r="B739" s="364"/>
      <c r="E739" s="366"/>
    </row>
    <row r="740" spans="2:5" x14ac:dyDescent="0.25">
      <c r="B740" s="364"/>
      <c r="E740" s="366"/>
    </row>
    <row r="741" spans="2:5" x14ac:dyDescent="0.25">
      <c r="B741" s="364"/>
      <c r="E741" s="366"/>
    </row>
    <row r="742" spans="2:5" x14ac:dyDescent="0.25">
      <c r="B742" s="364"/>
      <c r="E742" s="366"/>
    </row>
    <row r="743" spans="2:5" x14ac:dyDescent="0.25">
      <c r="B743" s="364"/>
      <c r="E743" s="366"/>
    </row>
    <row r="744" spans="2:5" x14ac:dyDescent="0.25">
      <c r="B744" s="364"/>
      <c r="E744" s="366"/>
    </row>
    <row r="745" spans="2:5" x14ac:dyDescent="0.25">
      <c r="B745" s="364"/>
      <c r="E745" s="366"/>
    </row>
    <row r="746" spans="2:5" x14ac:dyDescent="0.25">
      <c r="B746" s="364"/>
      <c r="E746" s="366"/>
    </row>
    <row r="747" spans="2:5" x14ac:dyDescent="0.25">
      <c r="B747" s="364"/>
      <c r="E747" s="366"/>
    </row>
    <row r="748" spans="2:5" x14ac:dyDescent="0.25">
      <c r="B748" s="364"/>
      <c r="E748" s="366"/>
    </row>
    <row r="749" spans="2:5" x14ac:dyDescent="0.25">
      <c r="B749" s="364"/>
      <c r="E749" s="366"/>
    </row>
    <row r="750" spans="2:5" x14ac:dyDescent="0.25">
      <c r="B750" s="364"/>
      <c r="E750" s="366"/>
    </row>
    <row r="751" spans="2:5" x14ac:dyDescent="0.25">
      <c r="B751" s="364"/>
      <c r="E751" s="366"/>
    </row>
    <row r="752" spans="2:5" x14ac:dyDescent="0.25">
      <c r="B752" s="364"/>
      <c r="E752" s="366"/>
    </row>
    <row r="753" spans="2:5" x14ac:dyDescent="0.25">
      <c r="B753" s="364"/>
      <c r="E753" s="366"/>
    </row>
    <row r="754" spans="2:5" x14ac:dyDescent="0.25">
      <c r="B754" s="364"/>
      <c r="E754" s="366"/>
    </row>
    <row r="755" spans="2:5" x14ac:dyDescent="0.25">
      <c r="B755" s="364"/>
      <c r="E755" s="366"/>
    </row>
    <row r="756" spans="2:5" x14ac:dyDescent="0.25">
      <c r="B756" s="364"/>
      <c r="E756" s="366"/>
    </row>
    <row r="757" spans="2:5" x14ac:dyDescent="0.25">
      <c r="B757" s="364"/>
      <c r="E757" s="366"/>
    </row>
    <row r="758" spans="2:5" x14ac:dyDescent="0.25">
      <c r="B758" s="364"/>
      <c r="E758" s="366"/>
    </row>
    <row r="759" spans="2:5" x14ac:dyDescent="0.25">
      <c r="B759" s="364"/>
      <c r="E759" s="366"/>
    </row>
    <row r="760" spans="2:5" x14ac:dyDescent="0.25">
      <c r="B760" s="364"/>
      <c r="E760" s="366"/>
    </row>
    <row r="761" spans="2:5" x14ac:dyDescent="0.25">
      <c r="B761" s="364"/>
      <c r="E761" s="366"/>
    </row>
    <row r="762" spans="2:5" x14ac:dyDescent="0.25">
      <c r="B762" s="364"/>
      <c r="E762" s="366"/>
    </row>
    <row r="763" spans="2:5" x14ac:dyDescent="0.25">
      <c r="B763" s="364"/>
      <c r="E763" s="366"/>
    </row>
    <row r="764" spans="2:5" x14ac:dyDescent="0.25">
      <c r="B764" s="364"/>
      <c r="E764" s="366"/>
    </row>
    <row r="765" spans="2:5" x14ac:dyDescent="0.25">
      <c r="B765" s="364"/>
      <c r="E765" s="366"/>
    </row>
    <row r="766" spans="2:5" x14ac:dyDescent="0.25">
      <c r="B766" s="364"/>
      <c r="E766" s="366"/>
    </row>
    <row r="767" spans="2:5" x14ac:dyDescent="0.25">
      <c r="B767" s="364"/>
      <c r="E767" s="366"/>
    </row>
    <row r="768" spans="2:5" x14ac:dyDescent="0.25">
      <c r="B768" s="364"/>
      <c r="E768" s="366"/>
    </row>
    <row r="769" spans="2:5" x14ac:dyDescent="0.25">
      <c r="B769" s="364"/>
      <c r="E769" s="366"/>
    </row>
    <row r="770" spans="2:5" x14ac:dyDescent="0.25">
      <c r="B770" s="364"/>
      <c r="E770" s="366"/>
    </row>
    <row r="771" spans="2:5" x14ac:dyDescent="0.25">
      <c r="B771" s="364"/>
      <c r="E771" s="366"/>
    </row>
    <row r="772" spans="2:5" x14ac:dyDescent="0.25">
      <c r="B772" s="364"/>
      <c r="E772" s="366"/>
    </row>
    <row r="773" spans="2:5" x14ac:dyDescent="0.25">
      <c r="B773" s="364"/>
      <c r="E773" s="366"/>
    </row>
    <row r="774" spans="2:5" x14ac:dyDescent="0.25">
      <c r="B774" s="364"/>
      <c r="E774" s="366"/>
    </row>
    <row r="775" spans="2:5" x14ac:dyDescent="0.25">
      <c r="B775" s="364"/>
      <c r="E775" s="366"/>
    </row>
    <row r="776" spans="2:5" x14ac:dyDescent="0.25">
      <c r="B776" s="364"/>
      <c r="E776" s="366"/>
    </row>
    <row r="777" spans="2:5" x14ac:dyDescent="0.25">
      <c r="B777" s="364"/>
      <c r="E777" s="366"/>
    </row>
    <row r="778" spans="2:5" x14ac:dyDescent="0.25">
      <c r="B778" s="364"/>
      <c r="E778" s="366"/>
    </row>
    <row r="779" spans="2:5" x14ac:dyDescent="0.25">
      <c r="B779" s="364"/>
      <c r="E779" s="366"/>
    </row>
    <row r="780" spans="2:5" x14ac:dyDescent="0.25">
      <c r="B780" s="364"/>
      <c r="E780" s="366"/>
    </row>
    <row r="781" spans="2:5" x14ac:dyDescent="0.25">
      <c r="B781" s="364"/>
      <c r="E781" s="366"/>
    </row>
    <row r="782" spans="2:5" x14ac:dyDescent="0.25">
      <c r="B782" s="364"/>
      <c r="E782" s="366"/>
    </row>
    <row r="783" spans="2:5" x14ac:dyDescent="0.25">
      <c r="B783" s="364"/>
      <c r="E783" s="366"/>
    </row>
    <row r="784" spans="2:5" x14ac:dyDescent="0.25">
      <c r="B784" s="364"/>
      <c r="E784" s="366"/>
    </row>
    <row r="785" spans="2:5" x14ac:dyDescent="0.25">
      <c r="B785" s="364"/>
      <c r="E785" s="366"/>
    </row>
    <row r="786" spans="2:5" x14ac:dyDescent="0.25">
      <c r="B786" s="364"/>
      <c r="E786" s="366"/>
    </row>
    <row r="787" spans="2:5" x14ac:dyDescent="0.25">
      <c r="B787" s="364"/>
      <c r="E787" s="366"/>
    </row>
    <row r="788" spans="2:5" x14ac:dyDescent="0.25">
      <c r="B788" s="364"/>
      <c r="E788" s="366"/>
    </row>
    <row r="789" spans="2:5" x14ac:dyDescent="0.25">
      <c r="B789" s="364"/>
      <c r="E789" s="366"/>
    </row>
    <row r="790" spans="2:5" x14ac:dyDescent="0.25">
      <c r="B790" s="364"/>
      <c r="E790" s="366"/>
    </row>
    <row r="791" spans="2:5" x14ac:dyDescent="0.25">
      <c r="B791" s="364"/>
      <c r="E791" s="366"/>
    </row>
    <row r="792" spans="2:5" x14ac:dyDescent="0.25">
      <c r="B792" s="364"/>
      <c r="E792" s="366"/>
    </row>
    <row r="793" spans="2:5" x14ac:dyDescent="0.25">
      <c r="B793" s="364"/>
      <c r="E793" s="366"/>
    </row>
    <row r="794" spans="2:5" x14ac:dyDescent="0.25">
      <c r="B794" s="364"/>
      <c r="E794" s="366"/>
    </row>
    <row r="795" spans="2:5" x14ac:dyDescent="0.25">
      <c r="B795" s="364"/>
      <c r="E795" s="366"/>
    </row>
    <row r="796" spans="2:5" x14ac:dyDescent="0.25">
      <c r="B796" s="364"/>
      <c r="E796" s="366"/>
    </row>
    <row r="797" spans="2:5" x14ac:dyDescent="0.25">
      <c r="B797" s="364"/>
      <c r="E797" s="366"/>
    </row>
    <row r="798" spans="2:5" x14ac:dyDescent="0.25">
      <c r="B798" s="364"/>
      <c r="E798" s="366"/>
    </row>
    <row r="799" spans="2:5" x14ac:dyDescent="0.25">
      <c r="B799" s="364"/>
      <c r="E799" s="366"/>
    </row>
    <row r="800" spans="2:5" x14ac:dyDescent="0.25">
      <c r="B800" s="364"/>
      <c r="E800" s="366"/>
    </row>
    <row r="801" spans="2:5" x14ac:dyDescent="0.25">
      <c r="B801" s="364"/>
      <c r="E801" s="366"/>
    </row>
    <row r="802" spans="2:5" x14ac:dyDescent="0.25">
      <c r="B802" s="364"/>
      <c r="E802" s="366"/>
    </row>
    <row r="803" spans="2:5" x14ac:dyDescent="0.25">
      <c r="B803" s="364"/>
      <c r="E803" s="366"/>
    </row>
    <row r="804" spans="2:5" x14ac:dyDescent="0.25">
      <c r="B804" s="364"/>
      <c r="E804" s="366"/>
    </row>
    <row r="805" spans="2:5" x14ac:dyDescent="0.25">
      <c r="B805" s="364"/>
      <c r="E805" s="366"/>
    </row>
    <row r="806" spans="2:5" x14ac:dyDescent="0.25">
      <c r="B806" s="364"/>
      <c r="E806" s="366"/>
    </row>
    <row r="807" spans="2:5" x14ac:dyDescent="0.25">
      <c r="B807" s="364"/>
      <c r="E807" s="366"/>
    </row>
    <row r="808" spans="2:5" x14ac:dyDescent="0.25">
      <c r="B808" s="364"/>
      <c r="E808" s="366"/>
    </row>
    <row r="809" spans="2:5" x14ac:dyDescent="0.25">
      <c r="B809" s="364"/>
      <c r="E809" s="366"/>
    </row>
    <row r="810" spans="2:5" x14ac:dyDescent="0.25">
      <c r="B810" s="364"/>
      <c r="E810" s="366"/>
    </row>
    <row r="811" spans="2:5" x14ac:dyDescent="0.25">
      <c r="B811" s="364"/>
      <c r="E811" s="366"/>
    </row>
    <row r="812" spans="2:5" x14ac:dyDescent="0.25">
      <c r="B812" s="364"/>
      <c r="E812" s="366"/>
    </row>
    <row r="813" spans="2:5" x14ac:dyDescent="0.25">
      <c r="B813" s="364"/>
      <c r="E813" s="366"/>
    </row>
    <row r="814" spans="2:5" x14ac:dyDescent="0.25">
      <c r="B814" s="364"/>
      <c r="E814" s="366"/>
    </row>
    <row r="815" spans="2:5" x14ac:dyDescent="0.25">
      <c r="B815" s="364"/>
      <c r="E815" s="366"/>
    </row>
    <row r="816" spans="2:5" x14ac:dyDescent="0.25">
      <c r="B816" s="364"/>
      <c r="E816" s="366"/>
    </row>
    <row r="817" spans="2:5" x14ac:dyDescent="0.25">
      <c r="B817" s="364"/>
      <c r="E817" s="366"/>
    </row>
    <row r="818" spans="2:5" x14ac:dyDescent="0.25">
      <c r="B818" s="364"/>
      <c r="E818" s="366"/>
    </row>
    <row r="819" spans="2:5" x14ac:dyDescent="0.25">
      <c r="B819" s="364"/>
      <c r="E819" s="366"/>
    </row>
    <row r="820" spans="2:5" x14ac:dyDescent="0.25">
      <c r="B820" s="364"/>
      <c r="E820" s="366"/>
    </row>
    <row r="821" spans="2:5" x14ac:dyDescent="0.25">
      <c r="B821" s="364"/>
      <c r="E821" s="366"/>
    </row>
    <row r="822" spans="2:5" x14ac:dyDescent="0.25">
      <c r="B822" s="364"/>
      <c r="E822" s="366"/>
    </row>
    <row r="823" spans="2:5" x14ac:dyDescent="0.25">
      <c r="B823" s="364"/>
      <c r="E823" s="366"/>
    </row>
    <row r="824" spans="2:5" x14ac:dyDescent="0.25">
      <c r="B824" s="364"/>
      <c r="E824" s="366"/>
    </row>
    <row r="825" spans="2:5" x14ac:dyDescent="0.25">
      <c r="B825" s="364"/>
      <c r="E825" s="366"/>
    </row>
    <row r="826" spans="2:5" x14ac:dyDescent="0.25">
      <c r="B826" s="364"/>
      <c r="E826" s="366"/>
    </row>
    <row r="827" spans="2:5" x14ac:dyDescent="0.25">
      <c r="B827" s="364"/>
      <c r="E827" s="366"/>
    </row>
    <row r="828" spans="2:5" x14ac:dyDescent="0.25">
      <c r="B828" s="364"/>
      <c r="E828" s="366"/>
    </row>
    <row r="829" spans="2:5" x14ac:dyDescent="0.25">
      <c r="B829" s="364"/>
      <c r="E829" s="366"/>
    </row>
    <row r="830" spans="2:5" x14ac:dyDescent="0.25">
      <c r="B830" s="364"/>
      <c r="E830" s="366"/>
    </row>
    <row r="831" spans="2:5" x14ac:dyDescent="0.25">
      <c r="B831" s="364"/>
      <c r="E831" s="366"/>
    </row>
    <row r="832" spans="2:5" x14ac:dyDescent="0.25">
      <c r="B832" s="364"/>
      <c r="E832" s="366"/>
    </row>
    <row r="833" spans="2:5" x14ac:dyDescent="0.25">
      <c r="B833" s="364"/>
      <c r="E833" s="366"/>
    </row>
    <row r="834" spans="2:5" x14ac:dyDescent="0.25">
      <c r="B834" s="364"/>
      <c r="E834" s="366"/>
    </row>
    <row r="835" spans="2:5" x14ac:dyDescent="0.25">
      <c r="B835" s="364"/>
      <c r="E835" s="366"/>
    </row>
    <row r="836" spans="2:5" x14ac:dyDescent="0.25">
      <c r="B836" s="364"/>
      <c r="E836" s="366"/>
    </row>
    <row r="837" spans="2:5" x14ac:dyDescent="0.25">
      <c r="B837" s="364"/>
      <c r="E837" s="366"/>
    </row>
    <row r="838" spans="2:5" x14ac:dyDescent="0.25">
      <c r="B838" s="364"/>
      <c r="E838" s="366"/>
    </row>
    <row r="839" spans="2:5" x14ac:dyDescent="0.25">
      <c r="B839" s="364"/>
      <c r="E839" s="366"/>
    </row>
    <row r="840" spans="2:5" x14ac:dyDescent="0.25">
      <c r="B840" s="364"/>
      <c r="E840" s="366"/>
    </row>
    <row r="841" spans="2:5" x14ac:dyDescent="0.25">
      <c r="B841" s="364"/>
      <c r="E841" s="366"/>
    </row>
    <row r="842" spans="2:5" x14ac:dyDescent="0.25">
      <c r="B842" s="364"/>
      <c r="E842" s="366"/>
    </row>
    <row r="843" spans="2:5" x14ac:dyDescent="0.25">
      <c r="B843" s="364"/>
      <c r="E843" s="366"/>
    </row>
    <row r="844" spans="2:5" x14ac:dyDescent="0.25">
      <c r="B844" s="364"/>
      <c r="E844" s="366"/>
    </row>
    <row r="845" spans="2:5" x14ac:dyDescent="0.25">
      <c r="B845" s="364"/>
      <c r="E845" s="366"/>
    </row>
    <row r="846" spans="2:5" x14ac:dyDescent="0.25">
      <c r="B846" s="364"/>
      <c r="E846" s="366"/>
    </row>
    <row r="847" spans="2:5" x14ac:dyDescent="0.25">
      <c r="B847" s="364"/>
      <c r="E847" s="366"/>
    </row>
    <row r="848" spans="2:5" x14ac:dyDescent="0.25">
      <c r="B848" s="364"/>
      <c r="E848" s="366"/>
    </row>
    <row r="849" spans="2:5" x14ac:dyDescent="0.25">
      <c r="B849" s="364"/>
      <c r="E849" s="366"/>
    </row>
    <row r="850" spans="2:5" x14ac:dyDescent="0.25">
      <c r="B850" s="364"/>
      <c r="E850" s="366"/>
    </row>
    <row r="851" spans="2:5" x14ac:dyDescent="0.25">
      <c r="B851" s="364"/>
      <c r="E851" s="366"/>
    </row>
    <row r="852" spans="2:5" x14ac:dyDescent="0.25">
      <c r="B852" s="364"/>
      <c r="E852" s="366"/>
    </row>
    <row r="853" spans="2:5" x14ac:dyDescent="0.25">
      <c r="B853" s="364"/>
      <c r="E853" s="366"/>
    </row>
    <row r="854" spans="2:5" x14ac:dyDescent="0.25">
      <c r="B854" s="364"/>
      <c r="E854" s="366"/>
    </row>
    <row r="855" spans="2:5" x14ac:dyDescent="0.25">
      <c r="B855" s="364"/>
      <c r="E855" s="366"/>
    </row>
    <row r="856" spans="2:5" x14ac:dyDescent="0.25">
      <c r="B856" s="364"/>
      <c r="E856" s="366"/>
    </row>
    <row r="857" spans="2:5" x14ac:dyDescent="0.25">
      <c r="B857" s="364"/>
      <c r="E857" s="366"/>
    </row>
    <row r="858" spans="2:5" x14ac:dyDescent="0.25">
      <c r="B858" s="364"/>
      <c r="E858" s="366"/>
    </row>
    <row r="859" spans="2:5" x14ac:dyDescent="0.25">
      <c r="B859" s="364"/>
      <c r="E859" s="366"/>
    </row>
    <row r="860" spans="2:5" x14ac:dyDescent="0.25">
      <c r="B860" s="364"/>
      <c r="E860" s="366"/>
    </row>
    <row r="861" spans="2:5" x14ac:dyDescent="0.25">
      <c r="B861" s="364"/>
      <c r="E861" s="366"/>
    </row>
    <row r="862" spans="2:5" x14ac:dyDescent="0.25">
      <c r="B862" s="364"/>
      <c r="E862" s="366"/>
    </row>
    <row r="863" spans="2:5" x14ac:dyDescent="0.25">
      <c r="B863" s="364"/>
      <c r="E863" s="366"/>
    </row>
    <row r="864" spans="2:5" x14ac:dyDescent="0.25">
      <c r="B864" s="364"/>
      <c r="E864" s="366"/>
    </row>
    <row r="865" spans="2:5" x14ac:dyDescent="0.25">
      <c r="B865" s="364"/>
      <c r="E865" s="366"/>
    </row>
    <row r="866" spans="2:5" x14ac:dyDescent="0.25">
      <c r="B866" s="364"/>
      <c r="E866" s="366"/>
    </row>
    <row r="867" spans="2:5" x14ac:dyDescent="0.25">
      <c r="B867" s="364"/>
      <c r="E867" s="366"/>
    </row>
  </sheetData>
  <autoFilter ref="N1:N1045" xr:uid="{00000000-0001-0000-0100-000000000000}"/>
  <mergeCells count="10">
    <mergeCell ref="A80:S80"/>
    <mergeCell ref="A96:L96"/>
    <mergeCell ref="A2:D2"/>
    <mergeCell ref="A4:S4"/>
    <mergeCell ref="A1:Q1"/>
    <mergeCell ref="A11:S11"/>
    <mergeCell ref="A12:S12"/>
    <mergeCell ref="A38:S38"/>
    <mergeCell ref="A53:S53"/>
    <mergeCell ref="A77:S77"/>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652350-018D-4C4B-9724-3B0DD2E759D1}">
  <sheetPr>
    <tabColor theme="4" tint="0.79998168889431442"/>
  </sheetPr>
  <dimension ref="A1:P984"/>
  <sheetViews>
    <sheetView zoomScale="90" zoomScaleNormal="90" workbookViewId="0">
      <pane ySplit="3" topLeftCell="A4" activePane="bottomLeft" state="frozen"/>
      <selection activeCell="O1" sqref="O1:O1048576"/>
      <selection pane="bottomLeft" activeCell="D25" sqref="D25:E27"/>
    </sheetView>
  </sheetViews>
  <sheetFormatPr defaultColWidth="10.140625" defaultRowHeight="15" x14ac:dyDescent="0.25"/>
  <cols>
    <col min="1" max="1" width="10.140625" style="566"/>
    <col min="2" max="2" width="31" style="400" customWidth="1"/>
    <col min="3" max="3" width="19.85546875" style="566" bestFit="1" customWidth="1"/>
    <col min="4" max="4" width="40" style="400" customWidth="1"/>
    <col min="5" max="5" width="14.5703125" style="401" customWidth="1"/>
    <col min="6" max="6" width="43.85546875" style="400" customWidth="1"/>
    <col min="7" max="7" width="22.42578125" style="400" customWidth="1"/>
    <col min="8" max="8" width="62.42578125" style="400" customWidth="1"/>
    <col min="9" max="9" width="24.42578125" style="400" customWidth="1"/>
    <col min="10" max="10" width="73.5703125" style="400" customWidth="1"/>
    <col min="11" max="16384" width="10.140625" style="400"/>
  </cols>
  <sheetData>
    <row r="1" spans="1:16" x14ac:dyDescent="0.25">
      <c r="A1" s="641" t="s">
        <v>286</v>
      </c>
      <c r="B1" s="642"/>
      <c r="C1" s="642"/>
      <c r="D1" s="642"/>
      <c r="E1" s="642"/>
      <c r="F1" s="642"/>
      <c r="G1" s="642"/>
      <c r="H1" s="642"/>
      <c r="I1" s="642"/>
      <c r="J1" s="642"/>
    </row>
    <row r="2" spans="1:16" x14ac:dyDescent="0.25">
      <c r="A2" s="650" t="s">
        <v>317</v>
      </c>
      <c r="B2" s="650"/>
      <c r="C2" s="650"/>
      <c r="D2" s="650"/>
      <c r="E2" s="375"/>
      <c r="F2" s="375"/>
      <c r="G2" s="375"/>
      <c r="H2" s="375"/>
      <c r="I2" s="375"/>
      <c r="J2" s="543" t="s">
        <v>241</v>
      </c>
      <c r="K2" s="375"/>
      <c r="L2" s="375"/>
      <c r="M2" s="544"/>
      <c r="N2" s="375"/>
      <c r="O2" s="375"/>
      <c r="P2" s="375"/>
    </row>
    <row r="3" spans="1:16" s="374" customFormat="1" ht="60" x14ac:dyDescent="0.25">
      <c r="A3" s="379" t="s">
        <v>274</v>
      </c>
      <c r="B3" s="379" t="s">
        <v>267</v>
      </c>
      <c r="C3" s="379" t="s">
        <v>314</v>
      </c>
      <c r="D3" s="379" t="s">
        <v>272</v>
      </c>
      <c r="E3" s="379" t="s">
        <v>248</v>
      </c>
      <c r="F3" s="379" t="s">
        <v>249</v>
      </c>
      <c r="G3" s="545" t="s">
        <v>320</v>
      </c>
      <c r="H3" s="381" t="s">
        <v>291</v>
      </c>
      <c r="I3" s="546" t="s">
        <v>297</v>
      </c>
      <c r="J3" s="383" t="s">
        <v>291</v>
      </c>
    </row>
    <row r="4" spans="1:16" x14ac:dyDescent="0.25">
      <c r="A4" s="644" t="s">
        <v>255</v>
      </c>
      <c r="B4" s="645"/>
      <c r="C4" s="645"/>
      <c r="D4" s="645"/>
      <c r="E4" s="645"/>
      <c r="F4" s="645"/>
      <c r="G4" s="645"/>
      <c r="H4" s="645"/>
      <c r="I4" s="645"/>
      <c r="J4" s="646"/>
    </row>
    <row r="5" spans="1:16" ht="45" x14ac:dyDescent="0.25">
      <c r="A5" s="325">
        <v>1</v>
      </c>
      <c r="B5" s="389" t="s">
        <v>7</v>
      </c>
      <c r="C5" s="276">
        <v>16</v>
      </c>
      <c r="D5" s="384" t="s">
        <v>660</v>
      </c>
      <c r="E5" s="547">
        <v>335.88</v>
      </c>
      <c r="F5" s="388" t="s">
        <v>661</v>
      </c>
      <c r="G5" s="384"/>
      <c r="H5" s="384"/>
      <c r="I5" s="384"/>
      <c r="J5" s="384"/>
    </row>
    <row r="6" spans="1:16" x14ac:dyDescent="0.25">
      <c r="A6" s="644" t="s">
        <v>268</v>
      </c>
      <c r="B6" s="645"/>
      <c r="C6" s="645"/>
      <c r="D6" s="645"/>
      <c r="E6" s="645"/>
      <c r="F6" s="645"/>
      <c r="G6" s="645"/>
      <c r="H6" s="645"/>
      <c r="I6" s="645"/>
      <c r="J6" s="646"/>
    </row>
    <row r="7" spans="1:16" ht="45" x14ac:dyDescent="0.25">
      <c r="A7" s="276">
        <v>2</v>
      </c>
      <c r="B7" s="548" t="s">
        <v>516</v>
      </c>
      <c r="C7" s="549">
        <v>73</v>
      </c>
      <c r="D7" s="550" t="s">
        <v>662</v>
      </c>
      <c r="E7" s="551">
        <f>0.2*1148</f>
        <v>229.60000000000002</v>
      </c>
      <c r="F7" s="552" t="s">
        <v>663</v>
      </c>
      <c r="G7" s="384"/>
      <c r="H7" s="384"/>
      <c r="I7" s="384"/>
      <c r="J7" s="384"/>
    </row>
    <row r="8" spans="1:16" x14ac:dyDescent="0.25">
      <c r="A8" s="644" t="s">
        <v>269</v>
      </c>
      <c r="B8" s="645"/>
      <c r="C8" s="645"/>
      <c r="D8" s="645"/>
      <c r="E8" s="645"/>
      <c r="F8" s="645"/>
      <c r="G8" s="645"/>
      <c r="H8" s="645"/>
      <c r="I8" s="645"/>
      <c r="J8" s="646"/>
    </row>
    <row r="9" spans="1:16" x14ac:dyDescent="0.25">
      <c r="A9" s="644" t="s">
        <v>318</v>
      </c>
      <c r="B9" s="645"/>
      <c r="C9" s="645"/>
      <c r="D9" s="645"/>
      <c r="E9" s="645"/>
      <c r="F9" s="645"/>
      <c r="G9" s="645"/>
      <c r="H9" s="645"/>
      <c r="I9" s="645"/>
      <c r="J9" s="646"/>
    </row>
    <row r="10" spans="1:16" x14ac:dyDescent="0.25">
      <c r="A10" s="644" t="s">
        <v>319</v>
      </c>
      <c r="B10" s="645"/>
      <c r="C10" s="645"/>
      <c r="D10" s="645"/>
      <c r="E10" s="645"/>
      <c r="F10" s="645"/>
      <c r="G10" s="645"/>
      <c r="H10" s="645"/>
      <c r="I10" s="645"/>
      <c r="J10" s="646"/>
    </row>
    <row r="11" spans="1:16" ht="30" x14ac:dyDescent="0.25">
      <c r="A11" s="325">
        <v>3</v>
      </c>
      <c r="B11" s="389" t="s">
        <v>329</v>
      </c>
      <c r="C11" s="553">
        <v>190</v>
      </c>
      <c r="D11" s="456" t="s">
        <v>664</v>
      </c>
      <c r="E11" s="547">
        <v>9</v>
      </c>
      <c r="F11" s="388" t="s">
        <v>665</v>
      </c>
      <c r="G11" s="384"/>
      <c r="H11" s="554"/>
      <c r="I11" s="384"/>
      <c r="J11" s="554"/>
    </row>
    <row r="12" spans="1:16" ht="135" x14ac:dyDescent="0.25">
      <c r="A12" s="325">
        <v>4</v>
      </c>
      <c r="B12" s="555" t="s">
        <v>666</v>
      </c>
      <c r="C12" s="553">
        <v>152</v>
      </c>
      <c r="D12" s="456" t="s">
        <v>667</v>
      </c>
      <c r="E12" s="547">
        <f>300*4848*12/100000</f>
        <v>174.52799999999999</v>
      </c>
      <c r="F12" s="456" t="s">
        <v>1143</v>
      </c>
      <c r="G12" s="456"/>
      <c r="H12" s="554"/>
      <c r="I12" s="384"/>
      <c r="J12" s="554"/>
    </row>
    <row r="13" spans="1:16" ht="60" x14ac:dyDescent="0.25">
      <c r="A13" s="325">
        <v>5</v>
      </c>
      <c r="B13" s="389" t="s">
        <v>182</v>
      </c>
      <c r="C13" s="553">
        <v>194</v>
      </c>
      <c r="D13" s="456"/>
      <c r="E13" s="386">
        <v>0</v>
      </c>
      <c r="F13" s="387" t="s">
        <v>1144</v>
      </c>
      <c r="G13" s="384"/>
      <c r="H13" s="554"/>
      <c r="I13" s="384"/>
      <c r="J13" s="554"/>
    </row>
    <row r="14" spans="1:16" ht="30" x14ac:dyDescent="0.25">
      <c r="A14" s="325">
        <v>6</v>
      </c>
      <c r="B14" s="389" t="s">
        <v>328</v>
      </c>
      <c r="C14" s="553">
        <v>195</v>
      </c>
      <c r="D14" s="556" t="s">
        <v>668</v>
      </c>
      <c r="E14" s="547">
        <f>631.41-233.6</f>
        <v>397.80999999999995</v>
      </c>
      <c r="F14" s="456" t="s">
        <v>1145</v>
      </c>
      <c r="G14" s="384"/>
      <c r="H14" s="554"/>
      <c r="I14" s="384"/>
      <c r="J14" s="554"/>
    </row>
    <row r="15" spans="1:16" ht="75" x14ac:dyDescent="0.25">
      <c r="A15" s="325">
        <v>7</v>
      </c>
      <c r="B15" s="389"/>
      <c r="C15" s="553">
        <v>195</v>
      </c>
      <c r="D15" s="330" t="s">
        <v>669</v>
      </c>
      <c r="E15" s="557">
        <v>1165</v>
      </c>
      <c r="F15" s="387" t="s">
        <v>1146</v>
      </c>
      <c r="G15" s="384"/>
      <c r="H15" s="554"/>
      <c r="I15" s="384"/>
      <c r="J15" s="554"/>
    </row>
    <row r="16" spans="1:16" ht="45" x14ac:dyDescent="0.25">
      <c r="A16" s="325">
        <v>8</v>
      </c>
      <c r="B16" s="389"/>
      <c r="C16" s="553">
        <v>195</v>
      </c>
      <c r="D16" s="384" t="s">
        <v>674</v>
      </c>
      <c r="E16" s="558">
        <v>345.55</v>
      </c>
      <c r="F16" s="331" t="s">
        <v>1147</v>
      </c>
      <c r="G16" s="384"/>
      <c r="H16" s="554"/>
      <c r="I16" s="384"/>
      <c r="J16" s="554"/>
    </row>
    <row r="17" spans="1:10" ht="90" x14ac:dyDescent="0.25">
      <c r="A17" s="325">
        <v>9</v>
      </c>
      <c r="B17" s="389"/>
      <c r="C17" s="553">
        <v>195</v>
      </c>
      <c r="D17" s="465" t="s">
        <v>1148</v>
      </c>
      <c r="E17" s="557">
        <v>36.700000000000003</v>
      </c>
      <c r="F17" s="387" t="s">
        <v>1149</v>
      </c>
      <c r="G17" s="384"/>
      <c r="H17" s="554"/>
      <c r="I17" s="384"/>
      <c r="J17" s="554"/>
    </row>
    <row r="18" spans="1:10" ht="30" x14ac:dyDescent="0.25">
      <c r="A18" s="325">
        <v>10</v>
      </c>
      <c r="B18" s="389"/>
      <c r="C18" s="553">
        <v>195</v>
      </c>
      <c r="D18" s="330" t="s">
        <v>670</v>
      </c>
      <c r="E18" s="547">
        <v>300</v>
      </c>
      <c r="F18" s="456" t="s">
        <v>671</v>
      </c>
      <c r="G18" s="384"/>
      <c r="H18" s="554"/>
      <c r="I18" s="384"/>
      <c r="J18" s="554"/>
    </row>
    <row r="19" spans="1:10" ht="75" x14ac:dyDescent="0.25">
      <c r="A19" s="325">
        <v>11</v>
      </c>
      <c r="B19" s="389"/>
      <c r="C19" s="553">
        <v>195</v>
      </c>
      <c r="D19" s="465" t="s">
        <v>1150</v>
      </c>
      <c r="E19" s="559">
        <v>1457.83</v>
      </c>
      <c r="F19" s="465" t="s">
        <v>1151</v>
      </c>
      <c r="G19" s="384"/>
      <c r="H19" s="554"/>
      <c r="I19" s="384"/>
      <c r="J19" s="554"/>
    </row>
    <row r="20" spans="1:10" ht="45" x14ac:dyDescent="0.25">
      <c r="A20" s="325">
        <v>11</v>
      </c>
      <c r="B20" s="389"/>
      <c r="C20" s="553">
        <v>195</v>
      </c>
      <c r="D20" s="388" t="s">
        <v>672</v>
      </c>
      <c r="E20" s="560">
        <v>50</v>
      </c>
      <c r="F20" s="456" t="s">
        <v>673</v>
      </c>
      <c r="G20" s="384"/>
      <c r="H20" s="554"/>
      <c r="I20" s="384"/>
      <c r="J20" s="554"/>
    </row>
    <row r="21" spans="1:10" ht="90" x14ac:dyDescent="0.25">
      <c r="A21" s="325">
        <v>13</v>
      </c>
      <c r="B21" s="389"/>
      <c r="C21" s="553">
        <v>159</v>
      </c>
      <c r="D21" s="384" t="s">
        <v>675</v>
      </c>
      <c r="E21" s="557">
        <v>47.7</v>
      </c>
      <c r="F21" s="561" t="s">
        <v>1152</v>
      </c>
      <c r="G21" s="384"/>
      <c r="H21" s="554"/>
      <c r="I21" s="384"/>
      <c r="J21" s="554"/>
    </row>
    <row r="22" spans="1:10" ht="120" x14ac:dyDescent="0.25">
      <c r="A22" s="325">
        <v>14</v>
      </c>
      <c r="B22" s="389"/>
      <c r="C22" s="553"/>
      <c r="D22" s="465" t="s">
        <v>676</v>
      </c>
      <c r="E22" s="386">
        <v>429.52</v>
      </c>
      <c r="F22" s="387" t="s">
        <v>1153</v>
      </c>
      <c r="G22" s="384"/>
      <c r="H22" s="554">
        <f>110+518+96</f>
        <v>724</v>
      </c>
      <c r="I22" s="384"/>
      <c r="J22" s="554"/>
    </row>
    <row r="23" spans="1:10" x14ac:dyDescent="0.25">
      <c r="A23" s="647" t="s">
        <v>256</v>
      </c>
      <c r="B23" s="648"/>
      <c r="C23" s="648"/>
      <c r="D23" s="649"/>
      <c r="E23" s="562">
        <f>SUM(E4:E22)</f>
        <v>4979.1180000000004</v>
      </c>
      <c r="F23" s="563"/>
      <c r="G23" s="564">
        <f>SUM(G4:G22)</f>
        <v>0</v>
      </c>
      <c r="H23" s="565"/>
      <c r="I23" s="564">
        <f>SUM(I4:I22)</f>
        <v>0</v>
      </c>
      <c r="J23" s="565"/>
    </row>
    <row r="25" spans="1:10" x14ac:dyDescent="0.25">
      <c r="D25" s="402"/>
      <c r="E25" s="567"/>
    </row>
    <row r="26" spans="1:10" x14ac:dyDescent="0.25">
      <c r="D26" s="403"/>
      <c r="E26" s="403"/>
    </row>
    <row r="27" spans="1:10" x14ac:dyDescent="0.25">
      <c r="D27" s="403"/>
      <c r="E27" s="404"/>
    </row>
    <row r="33" spans="3:5" x14ac:dyDescent="0.25">
      <c r="C33" s="400"/>
      <c r="E33" s="400"/>
    </row>
    <row r="34" spans="3:5" x14ac:dyDescent="0.25">
      <c r="C34" s="400"/>
      <c r="E34" s="400"/>
    </row>
    <row r="35" spans="3:5" x14ac:dyDescent="0.25">
      <c r="C35" s="400"/>
      <c r="E35" s="400"/>
    </row>
    <row r="36" spans="3:5" x14ac:dyDescent="0.25">
      <c r="C36" s="400"/>
      <c r="E36" s="400"/>
    </row>
    <row r="37" spans="3:5" x14ac:dyDescent="0.25">
      <c r="C37" s="400"/>
      <c r="E37" s="400"/>
    </row>
    <row r="38" spans="3:5" x14ac:dyDescent="0.25">
      <c r="C38" s="400"/>
      <c r="E38" s="400"/>
    </row>
    <row r="39" spans="3:5" x14ac:dyDescent="0.25">
      <c r="C39" s="400"/>
      <c r="E39" s="400"/>
    </row>
    <row r="40" spans="3:5" x14ac:dyDescent="0.25">
      <c r="C40" s="400"/>
      <c r="E40" s="400"/>
    </row>
    <row r="41" spans="3:5" x14ac:dyDescent="0.25">
      <c r="C41" s="400"/>
      <c r="E41" s="400"/>
    </row>
    <row r="42" spans="3:5" x14ac:dyDescent="0.25">
      <c r="C42" s="400"/>
      <c r="E42" s="400"/>
    </row>
    <row r="43" spans="3:5" x14ac:dyDescent="0.25">
      <c r="C43" s="400"/>
      <c r="E43" s="400"/>
    </row>
    <row r="44" spans="3:5" x14ac:dyDescent="0.25">
      <c r="C44" s="400"/>
      <c r="E44" s="400"/>
    </row>
    <row r="45" spans="3:5" x14ac:dyDescent="0.25">
      <c r="C45" s="400"/>
      <c r="E45" s="400"/>
    </row>
    <row r="46" spans="3:5" x14ac:dyDescent="0.25">
      <c r="C46" s="400"/>
      <c r="E46" s="400"/>
    </row>
    <row r="47" spans="3:5" x14ac:dyDescent="0.25">
      <c r="C47" s="400"/>
      <c r="E47" s="400"/>
    </row>
    <row r="48" spans="3:5" x14ac:dyDescent="0.25">
      <c r="C48" s="400"/>
      <c r="E48" s="400"/>
    </row>
    <row r="49" spans="3:5" x14ac:dyDescent="0.25">
      <c r="C49" s="400"/>
      <c r="E49" s="400"/>
    </row>
    <row r="50" spans="3:5" x14ac:dyDescent="0.25">
      <c r="C50" s="400"/>
      <c r="E50" s="400"/>
    </row>
    <row r="51" spans="3:5" x14ac:dyDescent="0.25">
      <c r="C51" s="400"/>
      <c r="E51" s="400"/>
    </row>
    <row r="52" spans="3:5" x14ac:dyDescent="0.25">
      <c r="C52" s="400"/>
      <c r="E52" s="400"/>
    </row>
    <row r="53" spans="3:5" x14ac:dyDescent="0.25">
      <c r="C53" s="400"/>
      <c r="E53" s="400"/>
    </row>
    <row r="54" spans="3:5" x14ac:dyDescent="0.25">
      <c r="C54" s="400"/>
      <c r="E54" s="400"/>
    </row>
    <row r="55" spans="3:5" x14ac:dyDescent="0.25">
      <c r="C55" s="400"/>
      <c r="E55" s="400"/>
    </row>
    <row r="56" spans="3:5" x14ac:dyDescent="0.25">
      <c r="C56" s="400"/>
      <c r="E56" s="400"/>
    </row>
    <row r="57" spans="3:5" x14ac:dyDescent="0.25">
      <c r="C57" s="400"/>
      <c r="E57" s="400"/>
    </row>
    <row r="58" spans="3:5" x14ac:dyDescent="0.25">
      <c r="C58" s="400"/>
      <c r="E58" s="400"/>
    </row>
    <row r="59" spans="3:5" x14ac:dyDescent="0.25">
      <c r="C59" s="400"/>
      <c r="E59" s="400"/>
    </row>
    <row r="60" spans="3:5" x14ac:dyDescent="0.25">
      <c r="C60" s="400"/>
      <c r="E60" s="400"/>
    </row>
    <row r="61" spans="3:5" x14ac:dyDescent="0.25">
      <c r="C61" s="400"/>
      <c r="E61" s="400"/>
    </row>
    <row r="62" spans="3:5" x14ac:dyDescent="0.25">
      <c r="C62" s="400"/>
      <c r="E62" s="400"/>
    </row>
    <row r="63" spans="3:5" x14ac:dyDescent="0.25">
      <c r="C63" s="400"/>
      <c r="E63" s="400"/>
    </row>
    <row r="64" spans="3:5" x14ac:dyDescent="0.25">
      <c r="C64" s="400"/>
      <c r="E64" s="400"/>
    </row>
    <row r="65" spans="3:5" x14ac:dyDescent="0.25">
      <c r="C65" s="400"/>
      <c r="E65" s="400"/>
    </row>
    <row r="66" spans="3:5" x14ac:dyDescent="0.25">
      <c r="C66" s="400"/>
      <c r="E66" s="400"/>
    </row>
    <row r="67" spans="3:5" x14ac:dyDescent="0.25">
      <c r="C67" s="400"/>
      <c r="E67" s="400"/>
    </row>
    <row r="68" spans="3:5" x14ac:dyDescent="0.25">
      <c r="C68" s="400"/>
      <c r="E68" s="400"/>
    </row>
    <row r="69" spans="3:5" x14ac:dyDescent="0.25">
      <c r="C69" s="400"/>
      <c r="E69" s="400"/>
    </row>
    <row r="70" spans="3:5" x14ac:dyDescent="0.25">
      <c r="C70" s="400"/>
      <c r="E70" s="400"/>
    </row>
    <row r="71" spans="3:5" x14ac:dyDescent="0.25">
      <c r="C71" s="400"/>
      <c r="E71" s="400"/>
    </row>
    <row r="72" spans="3:5" x14ac:dyDescent="0.25">
      <c r="C72" s="400"/>
      <c r="E72" s="400"/>
    </row>
    <row r="73" spans="3:5" x14ac:dyDescent="0.25">
      <c r="C73" s="400"/>
      <c r="E73" s="400"/>
    </row>
    <row r="74" spans="3:5" x14ac:dyDescent="0.25">
      <c r="C74" s="400"/>
      <c r="E74" s="400"/>
    </row>
    <row r="75" spans="3:5" x14ac:dyDescent="0.25">
      <c r="C75" s="400"/>
      <c r="E75" s="400"/>
    </row>
    <row r="76" spans="3:5" x14ac:dyDescent="0.25">
      <c r="C76" s="400"/>
      <c r="E76" s="400"/>
    </row>
    <row r="77" spans="3:5" x14ac:dyDescent="0.25">
      <c r="C77" s="400"/>
      <c r="E77" s="400"/>
    </row>
    <row r="78" spans="3:5" x14ac:dyDescent="0.25">
      <c r="C78" s="400"/>
      <c r="E78" s="400"/>
    </row>
    <row r="79" spans="3:5" x14ac:dyDescent="0.25">
      <c r="C79" s="400"/>
      <c r="E79" s="400"/>
    </row>
    <row r="80" spans="3:5" x14ac:dyDescent="0.25">
      <c r="C80" s="400"/>
      <c r="E80" s="400"/>
    </row>
    <row r="81" spans="3:5" x14ac:dyDescent="0.25">
      <c r="C81" s="400"/>
      <c r="E81" s="400"/>
    </row>
    <row r="82" spans="3:5" x14ac:dyDescent="0.25">
      <c r="C82" s="400"/>
      <c r="E82" s="400"/>
    </row>
    <row r="83" spans="3:5" x14ac:dyDescent="0.25">
      <c r="C83" s="400"/>
      <c r="E83" s="400"/>
    </row>
    <row r="84" spans="3:5" x14ac:dyDescent="0.25">
      <c r="C84" s="400"/>
      <c r="E84" s="400"/>
    </row>
    <row r="85" spans="3:5" x14ac:dyDescent="0.25">
      <c r="C85" s="400"/>
      <c r="E85" s="400"/>
    </row>
    <row r="86" spans="3:5" x14ac:dyDescent="0.25">
      <c r="C86" s="400"/>
      <c r="E86" s="400"/>
    </row>
    <row r="87" spans="3:5" x14ac:dyDescent="0.25">
      <c r="C87" s="400"/>
      <c r="E87" s="400"/>
    </row>
    <row r="88" spans="3:5" x14ac:dyDescent="0.25">
      <c r="C88" s="400"/>
      <c r="E88" s="400"/>
    </row>
    <row r="89" spans="3:5" x14ac:dyDescent="0.25">
      <c r="C89" s="400"/>
      <c r="E89" s="400"/>
    </row>
    <row r="90" spans="3:5" x14ac:dyDescent="0.25">
      <c r="C90" s="400"/>
      <c r="E90" s="400"/>
    </row>
    <row r="91" spans="3:5" x14ac:dyDescent="0.25">
      <c r="C91" s="400"/>
      <c r="E91" s="400"/>
    </row>
    <row r="92" spans="3:5" x14ac:dyDescent="0.25">
      <c r="C92" s="400"/>
      <c r="E92" s="400"/>
    </row>
    <row r="93" spans="3:5" x14ac:dyDescent="0.25">
      <c r="C93" s="400"/>
      <c r="E93" s="400"/>
    </row>
    <row r="94" spans="3:5" x14ac:dyDescent="0.25">
      <c r="C94" s="400"/>
      <c r="E94" s="400"/>
    </row>
    <row r="95" spans="3:5" x14ac:dyDescent="0.25">
      <c r="C95" s="400"/>
      <c r="E95" s="400"/>
    </row>
    <row r="96" spans="3:5" x14ac:dyDescent="0.25">
      <c r="C96" s="400"/>
      <c r="E96" s="400"/>
    </row>
    <row r="97" spans="3:5" x14ac:dyDescent="0.25">
      <c r="C97" s="400"/>
      <c r="E97" s="400"/>
    </row>
    <row r="98" spans="3:5" x14ac:dyDescent="0.25">
      <c r="C98" s="400"/>
      <c r="E98" s="400"/>
    </row>
    <row r="99" spans="3:5" x14ac:dyDescent="0.25">
      <c r="C99" s="400"/>
      <c r="E99" s="400"/>
    </row>
    <row r="100" spans="3:5" x14ac:dyDescent="0.25">
      <c r="C100" s="400"/>
      <c r="E100" s="400"/>
    </row>
    <row r="101" spans="3:5" x14ac:dyDescent="0.25">
      <c r="C101" s="400"/>
      <c r="E101" s="400"/>
    </row>
    <row r="102" spans="3:5" x14ac:dyDescent="0.25">
      <c r="C102" s="400"/>
      <c r="E102" s="400"/>
    </row>
    <row r="103" spans="3:5" x14ac:dyDescent="0.25">
      <c r="C103" s="400"/>
      <c r="E103" s="400"/>
    </row>
    <row r="104" spans="3:5" x14ac:dyDescent="0.25">
      <c r="C104" s="400"/>
      <c r="E104" s="400"/>
    </row>
    <row r="105" spans="3:5" x14ac:dyDescent="0.25">
      <c r="C105" s="400"/>
      <c r="E105" s="400"/>
    </row>
    <row r="106" spans="3:5" x14ac:dyDescent="0.25">
      <c r="C106" s="400"/>
      <c r="E106" s="400"/>
    </row>
    <row r="107" spans="3:5" x14ac:dyDescent="0.25">
      <c r="C107" s="400"/>
      <c r="E107" s="400"/>
    </row>
    <row r="108" spans="3:5" x14ac:dyDescent="0.25">
      <c r="C108" s="400"/>
      <c r="E108" s="400"/>
    </row>
    <row r="109" spans="3:5" x14ac:dyDescent="0.25">
      <c r="C109" s="400"/>
      <c r="E109" s="400"/>
    </row>
    <row r="110" spans="3:5" x14ac:dyDescent="0.25">
      <c r="C110" s="400"/>
      <c r="E110" s="400"/>
    </row>
    <row r="111" spans="3:5" x14ac:dyDescent="0.25">
      <c r="C111" s="400"/>
      <c r="E111" s="400"/>
    </row>
    <row r="112" spans="3:5" x14ac:dyDescent="0.25">
      <c r="C112" s="400"/>
      <c r="E112" s="400"/>
    </row>
    <row r="113" spans="3:5" x14ac:dyDescent="0.25">
      <c r="C113" s="400"/>
      <c r="E113" s="400"/>
    </row>
    <row r="114" spans="3:5" x14ac:dyDescent="0.25">
      <c r="C114" s="400"/>
      <c r="E114" s="400"/>
    </row>
    <row r="115" spans="3:5" x14ac:dyDescent="0.25">
      <c r="C115" s="400"/>
      <c r="E115" s="400"/>
    </row>
    <row r="116" spans="3:5" x14ac:dyDescent="0.25">
      <c r="C116" s="400"/>
      <c r="E116" s="400"/>
    </row>
    <row r="117" spans="3:5" x14ac:dyDescent="0.25">
      <c r="C117" s="400"/>
      <c r="E117" s="400"/>
    </row>
    <row r="118" spans="3:5" x14ac:dyDescent="0.25">
      <c r="C118" s="400"/>
      <c r="E118" s="400"/>
    </row>
    <row r="119" spans="3:5" x14ac:dyDescent="0.25">
      <c r="C119" s="400"/>
      <c r="E119" s="400"/>
    </row>
    <row r="120" spans="3:5" x14ac:dyDescent="0.25">
      <c r="C120" s="400"/>
      <c r="E120" s="400"/>
    </row>
    <row r="121" spans="3:5" x14ac:dyDescent="0.25">
      <c r="C121" s="400"/>
      <c r="E121" s="400"/>
    </row>
    <row r="122" spans="3:5" x14ac:dyDescent="0.25">
      <c r="C122" s="400"/>
      <c r="E122" s="400"/>
    </row>
    <row r="123" spans="3:5" x14ac:dyDescent="0.25">
      <c r="C123" s="400"/>
      <c r="E123" s="400"/>
    </row>
    <row r="124" spans="3:5" x14ac:dyDescent="0.25">
      <c r="C124" s="400"/>
      <c r="E124" s="400"/>
    </row>
    <row r="125" spans="3:5" x14ac:dyDescent="0.25">
      <c r="C125" s="400"/>
      <c r="E125" s="400"/>
    </row>
    <row r="126" spans="3:5" x14ac:dyDescent="0.25">
      <c r="C126" s="400"/>
      <c r="E126" s="400"/>
    </row>
    <row r="127" spans="3:5" x14ac:dyDescent="0.25">
      <c r="C127" s="400"/>
      <c r="E127" s="400"/>
    </row>
    <row r="128" spans="3:5" x14ac:dyDescent="0.25">
      <c r="C128" s="400"/>
      <c r="E128" s="400"/>
    </row>
    <row r="129" spans="3:5" x14ac:dyDescent="0.25">
      <c r="C129" s="400"/>
      <c r="E129" s="400"/>
    </row>
    <row r="130" spans="3:5" x14ac:dyDescent="0.25">
      <c r="C130" s="400"/>
      <c r="E130" s="400"/>
    </row>
    <row r="131" spans="3:5" x14ac:dyDescent="0.25">
      <c r="C131" s="400"/>
      <c r="E131" s="400"/>
    </row>
    <row r="132" spans="3:5" x14ac:dyDescent="0.25">
      <c r="C132" s="400"/>
      <c r="E132" s="400"/>
    </row>
    <row r="133" spans="3:5" x14ac:dyDescent="0.25">
      <c r="C133" s="400"/>
      <c r="E133" s="400"/>
    </row>
    <row r="134" spans="3:5" x14ac:dyDescent="0.25">
      <c r="C134" s="400"/>
      <c r="E134" s="400"/>
    </row>
    <row r="135" spans="3:5" x14ac:dyDescent="0.25">
      <c r="C135" s="400"/>
      <c r="E135" s="400"/>
    </row>
    <row r="136" spans="3:5" x14ac:dyDescent="0.25">
      <c r="C136" s="400"/>
      <c r="E136" s="400"/>
    </row>
    <row r="137" spans="3:5" x14ac:dyDescent="0.25">
      <c r="C137" s="400"/>
      <c r="E137" s="400"/>
    </row>
    <row r="138" spans="3:5" x14ac:dyDescent="0.25">
      <c r="C138" s="400"/>
      <c r="E138" s="400"/>
    </row>
    <row r="139" spans="3:5" x14ac:dyDescent="0.25">
      <c r="C139" s="400"/>
      <c r="E139" s="400"/>
    </row>
    <row r="140" spans="3:5" x14ac:dyDescent="0.25">
      <c r="C140" s="400"/>
      <c r="E140" s="400"/>
    </row>
    <row r="141" spans="3:5" x14ac:dyDescent="0.25">
      <c r="C141" s="400"/>
      <c r="E141" s="400"/>
    </row>
    <row r="142" spans="3:5" x14ac:dyDescent="0.25">
      <c r="C142" s="400"/>
      <c r="E142" s="400"/>
    </row>
    <row r="143" spans="3:5" x14ac:dyDescent="0.25">
      <c r="C143" s="400"/>
      <c r="E143" s="400"/>
    </row>
    <row r="144" spans="3:5" x14ac:dyDescent="0.25">
      <c r="C144" s="400"/>
      <c r="E144" s="400"/>
    </row>
    <row r="145" spans="3:5" x14ac:dyDescent="0.25">
      <c r="C145" s="400"/>
      <c r="E145" s="400"/>
    </row>
    <row r="146" spans="3:5" x14ac:dyDescent="0.25">
      <c r="C146" s="400"/>
      <c r="E146" s="400"/>
    </row>
    <row r="147" spans="3:5" x14ac:dyDescent="0.25">
      <c r="C147" s="400"/>
      <c r="E147" s="400"/>
    </row>
    <row r="148" spans="3:5" x14ac:dyDescent="0.25">
      <c r="C148" s="400"/>
      <c r="E148" s="400"/>
    </row>
    <row r="149" spans="3:5" x14ac:dyDescent="0.25">
      <c r="C149" s="400"/>
      <c r="E149" s="400"/>
    </row>
    <row r="150" spans="3:5" x14ac:dyDescent="0.25">
      <c r="C150" s="400"/>
      <c r="E150" s="400"/>
    </row>
    <row r="151" spans="3:5" x14ac:dyDescent="0.25">
      <c r="C151" s="400"/>
      <c r="E151" s="400"/>
    </row>
    <row r="152" spans="3:5" x14ac:dyDescent="0.25">
      <c r="C152" s="400"/>
      <c r="E152" s="400"/>
    </row>
    <row r="153" spans="3:5" x14ac:dyDescent="0.25">
      <c r="C153" s="400"/>
      <c r="E153" s="400"/>
    </row>
    <row r="154" spans="3:5" x14ac:dyDescent="0.25">
      <c r="C154" s="400"/>
      <c r="E154" s="400"/>
    </row>
    <row r="155" spans="3:5" x14ac:dyDescent="0.25">
      <c r="C155" s="400"/>
      <c r="E155" s="400"/>
    </row>
    <row r="156" spans="3:5" x14ac:dyDescent="0.25">
      <c r="C156" s="400"/>
      <c r="E156" s="400"/>
    </row>
    <row r="157" spans="3:5" x14ac:dyDescent="0.25">
      <c r="C157" s="400"/>
      <c r="E157" s="400"/>
    </row>
    <row r="158" spans="3:5" x14ac:dyDescent="0.25">
      <c r="C158" s="400"/>
      <c r="E158" s="400"/>
    </row>
    <row r="159" spans="3:5" x14ac:dyDescent="0.25">
      <c r="C159" s="400"/>
      <c r="E159" s="400"/>
    </row>
    <row r="160" spans="3:5" x14ac:dyDescent="0.25">
      <c r="C160" s="400"/>
      <c r="E160" s="400"/>
    </row>
    <row r="161" spans="3:5" x14ac:dyDescent="0.25">
      <c r="C161" s="400"/>
      <c r="E161" s="400"/>
    </row>
    <row r="162" spans="3:5" x14ac:dyDescent="0.25">
      <c r="C162" s="400"/>
      <c r="E162" s="400"/>
    </row>
    <row r="163" spans="3:5" x14ac:dyDescent="0.25">
      <c r="C163" s="400"/>
      <c r="E163" s="400"/>
    </row>
    <row r="164" spans="3:5" x14ac:dyDescent="0.25">
      <c r="C164" s="400"/>
      <c r="E164" s="400"/>
    </row>
    <row r="165" spans="3:5" x14ac:dyDescent="0.25">
      <c r="C165" s="400"/>
      <c r="E165" s="400"/>
    </row>
    <row r="166" spans="3:5" x14ac:dyDescent="0.25">
      <c r="C166" s="400"/>
      <c r="E166" s="400"/>
    </row>
    <row r="167" spans="3:5" x14ac:dyDescent="0.25">
      <c r="C167" s="400"/>
      <c r="E167" s="400"/>
    </row>
    <row r="168" spans="3:5" x14ac:dyDescent="0.25">
      <c r="C168" s="400"/>
      <c r="E168" s="400"/>
    </row>
    <row r="169" spans="3:5" x14ac:dyDescent="0.25">
      <c r="C169" s="400"/>
      <c r="E169" s="400"/>
    </row>
    <row r="170" spans="3:5" x14ac:dyDescent="0.25">
      <c r="C170" s="400"/>
      <c r="E170" s="400"/>
    </row>
    <row r="171" spans="3:5" x14ac:dyDescent="0.25">
      <c r="C171" s="400"/>
      <c r="E171" s="400"/>
    </row>
    <row r="172" spans="3:5" x14ac:dyDescent="0.25">
      <c r="C172" s="400"/>
      <c r="E172" s="400"/>
    </row>
    <row r="173" spans="3:5" x14ac:dyDescent="0.25">
      <c r="C173" s="400"/>
      <c r="E173" s="400"/>
    </row>
    <row r="174" spans="3:5" x14ac:dyDescent="0.25">
      <c r="C174" s="400"/>
      <c r="E174" s="400"/>
    </row>
    <row r="175" spans="3:5" x14ac:dyDescent="0.25">
      <c r="C175" s="400"/>
      <c r="E175" s="400"/>
    </row>
    <row r="176" spans="3:5" x14ac:dyDescent="0.25">
      <c r="C176" s="400"/>
      <c r="E176" s="400"/>
    </row>
    <row r="177" spans="3:5" x14ac:dyDescent="0.25">
      <c r="C177" s="400"/>
      <c r="E177" s="400"/>
    </row>
    <row r="178" spans="3:5" x14ac:dyDescent="0.25">
      <c r="C178" s="400"/>
      <c r="E178" s="400"/>
    </row>
    <row r="179" spans="3:5" x14ac:dyDescent="0.25">
      <c r="C179" s="400"/>
      <c r="E179" s="400"/>
    </row>
    <row r="180" spans="3:5" x14ac:dyDescent="0.25">
      <c r="C180" s="400"/>
      <c r="E180" s="400"/>
    </row>
    <row r="181" spans="3:5" x14ac:dyDescent="0.25">
      <c r="C181" s="400"/>
      <c r="E181" s="400"/>
    </row>
    <row r="182" spans="3:5" x14ac:dyDescent="0.25">
      <c r="C182" s="400"/>
      <c r="E182" s="400"/>
    </row>
    <row r="183" spans="3:5" x14ac:dyDescent="0.25">
      <c r="C183" s="400"/>
      <c r="E183" s="400"/>
    </row>
    <row r="184" spans="3:5" x14ac:dyDescent="0.25">
      <c r="C184" s="400"/>
      <c r="E184" s="400"/>
    </row>
    <row r="185" spans="3:5" x14ac:dyDescent="0.25">
      <c r="C185" s="400"/>
      <c r="E185" s="400"/>
    </row>
    <row r="186" spans="3:5" x14ac:dyDescent="0.25">
      <c r="C186" s="400"/>
      <c r="E186" s="400"/>
    </row>
    <row r="187" spans="3:5" x14ac:dyDescent="0.25">
      <c r="C187" s="400"/>
      <c r="E187" s="400"/>
    </row>
    <row r="188" spans="3:5" x14ac:dyDescent="0.25">
      <c r="C188" s="400"/>
      <c r="E188" s="400"/>
    </row>
    <row r="189" spans="3:5" x14ac:dyDescent="0.25">
      <c r="C189" s="400"/>
      <c r="E189" s="400"/>
    </row>
    <row r="190" spans="3:5" x14ac:dyDescent="0.25">
      <c r="C190" s="400"/>
      <c r="E190" s="400"/>
    </row>
    <row r="191" spans="3:5" x14ac:dyDescent="0.25">
      <c r="C191" s="400"/>
      <c r="E191" s="400"/>
    </row>
    <row r="192" spans="3:5" x14ac:dyDescent="0.25">
      <c r="C192" s="400"/>
      <c r="E192" s="400"/>
    </row>
    <row r="193" spans="3:5" x14ac:dyDescent="0.25">
      <c r="C193" s="400"/>
      <c r="E193" s="400"/>
    </row>
    <row r="194" spans="3:5" x14ac:dyDescent="0.25">
      <c r="C194" s="400"/>
      <c r="E194" s="400"/>
    </row>
    <row r="195" spans="3:5" x14ac:dyDescent="0.25">
      <c r="C195" s="400"/>
      <c r="E195" s="400"/>
    </row>
    <row r="196" spans="3:5" x14ac:dyDescent="0.25">
      <c r="C196" s="400"/>
      <c r="E196" s="400"/>
    </row>
    <row r="197" spans="3:5" x14ac:dyDescent="0.25">
      <c r="C197" s="400"/>
      <c r="E197" s="400"/>
    </row>
    <row r="198" spans="3:5" x14ac:dyDescent="0.25">
      <c r="C198" s="400"/>
      <c r="E198" s="400"/>
    </row>
    <row r="199" spans="3:5" x14ac:dyDescent="0.25">
      <c r="C199" s="400"/>
      <c r="E199" s="400"/>
    </row>
    <row r="200" spans="3:5" x14ac:dyDescent="0.25">
      <c r="C200" s="400"/>
      <c r="E200" s="400"/>
    </row>
    <row r="201" spans="3:5" x14ac:dyDescent="0.25">
      <c r="C201" s="400"/>
      <c r="E201" s="400"/>
    </row>
    <row r="202" spans="3:5" x14ac:dyDescent="0.25">
      <c r="C202" s="400"/>
      <c r="E202" s="400"/>
    </row>
    <row r="203" spans="3:5" x14ac:dyDescent="0.25">
      <c r="C203" s="400"/>
      <c r="E203" s="400"/>
    </row>
    <row r="204" spans="3:5" x14ac:dyDescent="0.25">
      <c r="C204" s="400"/>
      <c r="E204" s="400"/>
    </row>
    <row r="205" spans="3:5" x14ac:dyDescent="0.25">
      <c r="C205" s="400"/>
      <c r="E205" s="400"/>
    </row>
    <row r="206" spans="3:5" x14ac:dyDescent="0.25">
      <c r="C206" s="400"/>
      <c r="E206" s="400"/>
    </row>
    <row r="207" spans="3:5" x14ac:dyDescent="0.25">
      <c r="C207" s="400"/>
      <c r="E207" s="400"/>
    </row>
    <row r="208" spans="3:5" x14ac:dyDescent="0.25">
      <c r="C208" s="400"/>
      <c r="E208" s="400"/>
    </row>
    <row r="209" spans="3:5" x14ac:dyDescent="0.25">
      <c r="C209" s="400"/>
      <c r="E209" s="400"/>
    </row>
    <row r="210" spans="3:5" x14ac:dyDescent="0.25">
      <c r="C210" s="400"/>
      <c r="E210" s="400"/>
    </row>
    <row r="211" spans="3:5" x14ac:dyDescent="0.25">
      <c r="C211" s="400"/>
      <c r="E211" s="400"/>
    </row>
    <row r="212" spans="3:5" x14ac:dyDescent="0.25">
      <c r="C212" s="400"/>
      <c r="E212" s="400"/>
    </row>
    <row r="213" spans="3:5" x14ac:dyDescent="0.25">
      <c r="C213" s="400"/>
      <c r="E213" s="400"/>
    </row>
    <row r="214" spans="3:5" x14ac:dyDescent="0.25">
      <c r="C214" s="400"/>
      <c r="E214" s="400"/>
    </row>
    <row r="215" spans="3:5" x14ac:dyDescent="0.25">
      <c r="C215" s="400"/>
      <c r="E215" s="400"/>
    </row>
    <row r="216" spans="3:5" x14ac:dyDescent="0.25">
      <c r="C216" s="400"/>
      <c r="E216" s="400"/>
    </row>
    <row r="217" spans="3:5" x14ac:dyDescent="0.25">
      <c r="C217" s="400"/>
      <c r="E217" s="400"/>
    </row>
    <row r="218" spans="3:5" x14ac:dyDescent="0.25">
      <c r="C218" s="400"/>
      <c r="E218" s="400"/>
    </row>
    <row r="219" spans="3:5" x14ac:dyDescent="0.25">
      <c r="C219" s="400"/>
      <c r="E219" s="400"/>
    </row>
    <row r="220" spans="3:5" x14ac:dyDescent="0.25">
      <c r="C220" s="400"/>
      <c r="E220" s="400"/>
    </row>
    <row r="221" spans="3:5" x14ac:dyDescent="0.25">
      <c r="C221" s="400"/>
      <c r="E221" s="400"/>
    </row>
    <row r="222" spans="3:5" x14ac:dyDescent="0.25">
      <c r="C222" s="400"/>
      <c r="E222" s="400"/>
    </row>
    <row r="223" spans="3:5" x14ac:dyDescent="0.25">
      <c r="C223" s="400"/>
      <c r="E223" s="400"/>
    </row>
    <row r="224" spans="3:5" x14ac:dyDescent="0.25">
      <c r="C224" s="400"/>
      <c r="E224" s="400"/>
    </row>
    <row r="225" spans="3:5" x14ac:dyDescent="0.25">
      <c r="C225" s="400"/>
      <c r="E225" s="400"/>
    </row>
    <row r="226" spans="3:5" x14ac:dyDescent="0.25">
      <c r="C226" s="400"/>
      <c r="E226" s="400"/>
    </row>
    <row r="227" spans="3:5" x14ac:dyDescent="0.25">
      <c r="C227" s="400"/>
      <c r="E227" s="400"/>
    </row>
    <row r="228" spans="3:5" x14ac:dyDescent="0.25">
      <c r="C228" s="400"/>
      <c r="E228" s="400"/>
    </row>
    <row r="229" spans="3:5" x14ac:dyDescent="0.25">
      <c r="C229" s="400"/>
      <c r="E229" s="400"/>
    </row>
    <row r="230" spans="3:5" x14ac:dyDescent="0.25">
      <c r="C230" s="400"/>
      <c r="E230" s="400"/>
    </row>
    <row r="231" spans="3:5" x14ac:dyDescent="0.25">
      <c r="C231" s="400"/>
      <c r="E231" s="400"/>
    </row>
    <row r="232" spans="3:5" x14ac:dyDescent="0.25">
      <c r="C232" s="400"/>
      <c r="E232" s="400"/>
    </row>
    <row r="233" spans="3:5" x14ac:dyDescent="0.25">
      <c r="C233" s="400"/>
      <c r="E233" s="400"/>
    </row>
    <row r="234" spans="3:5" x14ac:dyDescent="0.25">
      <c r="C234" s="400"/>
      <c r="E234" s="400"/>
    </row>
    <row r="235" spans="3:5" x14ac:dyDescent="0.25">
      <c r="C235" s="400"/>
      <c r="E235" s="400"/>
    </row>
    <row r="236" spans="3:5" x14ac:dyDescent="0.25">
      <c r="C236" s="400"/>
      <c r="E236" s="400"/>
    </row>
    <row r="237" spans="3:5" x14ac:dyDescent="0.25">
      <c r="C237" s="400"/>
      <c r="E237" s="400"/>
    </row>
    <row r="238" spans="3:5" x14ac:dyDescent="0.25">
      <c r="C238" s="400"/>
      <c r="E238" s="400"/>
    </row>
    <row r="239" spans="3:5" x14ac:dyDescent="0.25">
      <c r="C239" s="400"/>
      <c r="E239" s="400"/>
    </row>
    <row r="240" spans="3:5" x14ac:dyDescent="0.25">
      <c r="C240" s="400"/>
      <c r="E240" s="400"/>
    </row>
    <row r="241" spans="3:5" x14ac:dyDescent="0.25">
      <c r="C241" s="400"/>
      <c r="E241" s="400"/>
    </row>
    <row r="242" spans="3:5" x14ac:dyDescent="0.25">
      <c r="C242" s="400"/>
      <c r="E242" s="400"/>
    </row>
    <row r="243" spans="3:5" x14ac:dyDescent="0.25">
      <c r="C243" s="400"/>
      <c r="E243" s="400"/>
    </row>
    <row r="244" spans="3:5" x14ac:dyDescent="0.25">
      <c r="C244" s="400"/>
      <c r="E244" s="400"/>
    </row>
    <row r="245" spans="3:5" x14ac:dyDescent="0.25">
      <c r="C245" s="400"/>
      <c r="E245" s="400"/>
    </row>
    <row r="246" spans="3:5" x14ac:dyDescent="0.25">
      <c r="C246" s="400"/>
      <c r="E246" s="400"/>
    </row>
    <row r="247" spans="3:5" x14ac:dyDescent="0.25">
      <c r="C247" s="400"/>
      <c r="E247" s="400"/>
    </row>
    <row r="248" spans="3:5" x14ac:dyDescent="0.25">
      <c r="C248" s="400"/>
      <c r="E248" s="400"/>
    </row>
    <row r="249" spans="3:5" x14ac:dyDescent="0.25">
      <c r="C249" s="400"/>
      <c r="E249" s="400"/>
    </row>
    <row r="250" spans="3:5" x14ac:dyDescent="0.25">
      <c r="C250" s="400"/>
      <c r="E250" s="400"/>
    </row>
    <row r="251" spans="3:5" x14ac:dyDescent="0.25">
      <c r="C251" s="400"/>
      <c r="E251" s="400"/>
    </row>
    <row r="252" spans="3:5" x14ac:dyDescent="0.25">
      <c r="C252" s="400"/>
      <c r="E252" s="400"/>
    </row>
    <row r="253" spans="3:5" x14ac:dyDescent="0.25">
      <c r="C253" s="400"/>
      <c r="E253" s="400"/>
    </row>
    <row r="254" spans="3:5" x14ac:dyDescent="0.25">
      <c r="C254" s="400"/>
      <c r="E254" s="400"/>
    </row>
    <row r="255" spans="3:5" x14ac:dyDescent="0.25">
      <c r="C255" s="400"/>
      <c r="E255" s="400"/>
    </row>
    <row r="256" spans="3:5" x14ac:dyDescent="0.25">
      <c r="C256" s="400"/>
      <c r="E256" s="400"/>
    </row>
    <row r="257" spans="3:5" x14ac:dyDescent="0.25">
      <c r="C257" s="400"/>
      <c r="E257" s="400"/>
    </row>
    <row r="258" spans="3:5" x14ac:dyDescent="0.25">
      <c r="C258" s="400"/>
      <c r="E258" s="400"/>
    </row>
    <row r="259" spans="3:5" x14ac:dyDescent="0.25">
      <c r="C259" s="400"/>
      <c r="E259" s="400"/>
    </row>
    <row r="260" spans="3:5" x14ac:dyDescent="0.25">
      <c r="C260" s="400"/>
      <c r="E260" s="400"/>
    </row>
    <row r="261" spans="3:5" x14ac:dyDescent="0.25">
      <c r="C261" s="400"/>
      <c r="E261" s="400"/>
    </row>
    <row r="262" spans="3:5" x14ac:dyDescent="0.25">
      <c r="C262" s="400"/>
      <c r="E262" s="400"/>
    </row>
    <row r="263" spans="3:5" x14ac:dyDescent="0.25">
      <c r="C263" s="400"/>
      <c r="E263" s="400"/>
    </row>
    <row r="264" spans="3:5" x14ac:dyDescent="0.25">
      <c r="C264" s="400"/>
      <c r="E264" s="400"/>
    </row>
    <row r="265" spans="3:5" x14ac:dyDescent="0.25">
      <c r="C265" s="400"/>
      <c r="E265" s="400"/>
    </row>
    <row r="266" spans="3:5" x14ac:dyDescent="0.25">
      <c r="C266" s="400"/>
      <c r="E266" s="400"/>
    </row>
    <row r="267" spans="3:5" x14ac:dyDescent="0.25">
      <c r="C267" s="400"/>
      <c r="E267" s="400"/>
    </row>
    <row r="268" spans="3:5" x14ac:dyDescent="0.25">
      <c r="C268" s="400"/>
      <c r="E268" s="400"/>
    </row>
    <row r="269" spans="3:5" x14ac:dyDescent="0.25">
      <c r="C269" s="400"/>
      <c r="E269" s="400"/>
    </row>
    <row r="270" spans="3:5" x14ac:dyDescent="0.25">
      <c r="C270" s="400"/>
      <c r="E270" s="400"/>
    </row>
    <row r="271" spans="3:5" x14ac:dyDescent="0.25">
      <c r="C271" s="400"/>
      <c r="E271" s="400"/>
    </row>
    <row r="272" spans="3:5" x14ac:dyDescent="0.25">
      <c r="C272" s="400"/>
      <c r="E272" s="400"/>
    </row>
    <row r="273" spans="3:5" x14ac:dyDescent="0.25">
      <c r="C273" s="400"/>
      <c r="E273" s="400"/>
    </row>
    <row r="274" spans="3:5" x14ac:dyDescent="0.25">
      <c r="C274" s="400"/>
      <c r="E274" s="400"/>
    </row>
    <row r="275" spans="3:5" x14ac:dyDescent="0.25">
      <c r="C275" s="400"/>
      <c r="E275" s="400"/>
    </row>
    <row r="276" spans="3:5" x14ac:dyDescent="0.25">
      <c r="C276" s="400"/>
      <c r="E276" s="400"/>
    </row>
    <row r="277" spans="3:5" x14ac:dyDescent="0.25">
      <c r="C277" s="400"/>
      <c r="E277" s="400"/>
    </row>
    <row r="278" spans="3:5" x14ac:dyDescent="0.25">
      <c r="C278" s="400"/>
      <c r="E278" s="400"/>
    </row>
    <row r="279" spans="3:5" x14ac:dyDescent="0.25">
      <c r="C279" s="400"/>
      <c r="E279" s="400"/>
    </row>
    <row r="280" spans="3:5" x14ac:dyDescent="0.25">
      <c r="C280" s="400"/>
      <c r="E280" s="400"/>
    </row>
    <row r="281" spans="3:5" x14ac:dyDescent="0.25">
      <c r="C281" s="400"/>
      <c r="E281" s="400"/>
    </row>
    <row r="282" spans="3:5" x14ac:dyDescent="0.25">
      <c r="C282" s="400"/>
      <c r="E282" s="400"/>
    </row>
    <row r="283" spans="3:5" x14ac:dyDescent="0.25">
      <c r="C283" s="400"/>
      <c r="E283" s="400"/>
    </row>
    <row r="284" spans="3:5" x14ac:dyDescent="0.25">
      <c r="C284" s="400"/>
      <c r="E284" s="400"/>
    </row>
    <row r="285" spans="3:5" x14ac:dyDescent="0.25">
      <c r="C285" s="400"/>
      <c r="E285" s="400"/>
    </row>
    <row r="286" spans="3:5" x14ac:dyDescent="0.25">
      <c r="C286" s="400"/>
      <c r="E286" s="400"/>
    </row>
    <row r="287" spans="3:5" x14ac:dyDescent="0.25">
      <c r="C287" s="400"/>
      <c r="E287" s="400"/>
    </row>
    <row r="288" spans="3:5" x14ac:dyDescent="0.25">
      <c r="C288" s="400"/>
      <c r="E288" s="400"/>
    </row>
    <row r="289" spans="3:5" x14ac:dyDescent="0.25">
      <c r="C289" s="400"/>
      <c r="E289" s="400"/>
    </row>
    <row r="290" spans="3:5" x14ac:dyDescent="0.25">
      <c r="C290" s="400"/>
      <c r="E290" s="400"/>
    </row>
    <row r="291" spans="3:5" x14ac:dyDescent="0.25">
      <c r="C291" s="400"/>
      <c r="E291" s="400"/>
    </row>
    <row r="292" spans="3:5" x14ac:dyDescent="0.25">
      <c r="C292" s="400"/>
      <c r="E292" s="400"/>
    </row>
    <row r="293" spans="3:5" x14ac:dyDescent="0.25">
      <c r="C293" s="400"/>
      <c r="E293" s="400"/>
    </row>
    <row r="294" spans="3:5" x14ac:dyDescent="0.25">
      <c r="C294" s="400"/>
      <c r="E294" s="400"/>
    </row>
    <row r="295" spans="3:5" x14ac:dyDescent="0.25">
      <c r="C295" s="400"/>
      <c r="E295" s="400"/>
    </row>
    <row r="296" spans="3:5" x14ac:dyDescent="0.25">
      <c r="C296" s="400"/>
      <c r="E296" s="400"/>
    </row>
    <row r="297" spans="3:5" x14ac:dyDescent="0.25">
      <c r="C297" s="400"/>
      <c r="E297" s="400"/>
    </row>
    <row r="298" spans="3:5" x14ac:dyDescent="0.25">
      <c r="C298" s="400"/>
      <c r="E298" s="400"/>
    </row>
    <row r="299" spans="3:5" x14ac:dyDescent="0.25">
      <c r="C299" s="400"/>
      <c r="E299" s="400"/>
    </row>
    <row r="300" spans="3:5" x14ac:dyDescent="0.25">
      <c r="C300" s="400"/>
      <c r="E300" s="400"/>
    </row>
    <row r="301" spans="3:5" x14ac:dyDescent="0.25">
      <c r="C301" s="400"/>
      <c r="E301" s="400"/>
    </row>
    <row r="302" spans="3:5" x14ac:dyDescent="0.25">
      <c r="C302" s="400"/>
      <c r="E302" s="400"/>
    </row>
    <row r="303" spans="3:5" x14ac:dyDescent="0.25">
      <c r="C303" s="400"/>
      <c r="E303" s="400"/>
    </row>
    <row r="304" spans="3:5" x14ac:dyDescent="0.25">
      <c r="C304" s="400"/>
      <c r="E304" s="400"/>
    </row>
    <row r="305" spans="3:5" x14ac:dyDescent="0.25">
      <c r="C305" s="400"/>
      <c r="E305" s="400"/>
    </row>
    <row r="306" spans="3:5" x14ac:dyDescent="0.25">
      <c r="C306" s="400"/>
      <c r="E306" s="400"/>
    </row>
    <row r="307" spans="3:5" x14ac:dyDescent="0.25">
      <c r="C307" s="400"/>
      <c r="E307" s="400"/>
    </row>
    <row r="308" spans="3:5" x14ac:dyDescent="0.25">
      <c r="C308" s="400"/>
      <c r="E308" s="400"/>
    </row>
    <row r="309" spans="3:5" x14ac:dyDescent="0.25">
      <c r="C309" s="400"/>
      <c r="E309" s="400"/>
    </row>
    <row r="310" spans="3:5" x14ac:dyDescent="0.25">
      <c r="C310" s="400"/>
      <c r="E310" s="400"/>
    </row>
    <row r="311" spans="3:5" x14ac:dyDescent="0.25">
      <c r="C311" s="400"/>
      <c r="E311" s="400"/>
    </row>
    <row r="312" spans="3:5" x14ac:dyDescent="0.25">
      <c r="C312" s="400"/>
      <c r="E312" s="400"/>
    </row>
    <row r="313" spans="3:5" x14ac:dyDescent="0.25">
      <c r="C313" s="400"/>
      <c r="E313" s="400"/>
    </row>
    <row r="314" spans="3:5" x14ac:dyDescent="0.25">
      <c r="C314" s="400"/>
      <c r="E314" s="400"/>
    </row>
    <row r="315" spans="3:5" x14ac:dyDescent="0.25">
      <c r="C315" s="400"/>
      <c r="E315" s="400"/>
    </row>
    <row r="316" spans="3:5" x14ac:dyDescent="0.25">
      <c r="C316" s="400"/>
      <c r="E316" s="400"/>
    </row>
    <row r="317" spans="3:5" x14ac:dyDescent="0.25">
      <c r="C317" s="400"/>
      <c r="E317" s="400"/>
    </row>
    <row r="318" spans="3:5" x14ac:dyDescent="0.25">
      <c r="C318" s="400"/>
      <c r="E318" s="400"/>
    </row>
    <row r="319" spans="3:5" x14ac:dyDescent="0.25">
      <c r="C319" s="400"/>
      <c r="E319" s="400"/>
    </row>
    <row r="320" spans="3:5" x14ac:dyDescent="0.25">
      <c r="C320" s="400"/>
      <c r="E320" s="400"/>
    </row>
    <row r="321" spans="3:5" x14ac:dyDescent="0.25">
      <c r="C321" s="400"/>
      <c r="E321" s="400"/>
    </row>
    <row r="322" spans="3:5" x14ac:dyDescent="0.25">
      <c r="C322" s="400"/>
      <c r="E322" s="400"/>
    </row>
    <row r="323" spans="3:5" x14ac:dyDescent="0.25">
      <c r="C323" s="400"/>
      <c r="E323" s="400"/>
    </row>
    <row r="324" spans="3:5" x14ac:dyDescent="0.25">
      <c r="C324" s="400"/>
      <c r="E324" s="400"/>
    </row>
    <row r="325" spans="3:5" x14ac:dyDescent="0.25">
      <c r="C325" s="400"/>
      <c r="E325" s="400"/>
    </row>
    <row r="326" spans="3:5" x14ac:dyDescent="0.25">
      <c r="C326" s="400"/>
      <c r="E326" s="400"/>
    </row>
    <row r="327" spans="3:5" x14ac:dyDescent="0.25">
      <c r="C327" s="400"/>
      <c r="E327" s="400"/>
    </row>
    <row r="328" spans="3:5" x14ac:dyDescent="0.25">
      <c r="C328" s="400"/>
      <c r="E328" s="400"/>
    </row>
    <row r="329" spans="3:5" x14ac:dyDescent="0.25">
      <c r="C329" s="400"/>
      <c r="E329" s="400"/>
    </row>
    <row r="330" spans="3:5" x14ac:dyDescent="0.25">
      <c r="C330" s="400"/>
      <c r="E330" s="400"/>
    </row>
    <row r="331" spans="3:5" x14ac:dyDescent="0.25">
      <c r="C331" s="400"/>
      <c r="E331" s="400"/>
    </row>
    <row r="332" spans="3:5" x14ac:dyDescent="0.25">
      <c r="C332" s="400"/>
      <c r="E332" s="400"/>
    </row>
    <row r="333" spans="3:5" x14ac:dyDescent="0.25">
      <c r="C333" s="400"/>
      <c r="E333" s="400"/>
    </row>
    <row r="334" spans="3:5" x14ac:dyDescent="0.25">
      <c r="C334" s="400"/>
      <c r="E334" s="400"/>
    </row>
    <row r="335" spans="3:5" x14ac:dyDescent="0.25">
      <c r="C335" s="400"/>
      <c r="E335" s="400"/>
    </row>
    <row r="336" spans="3:5" x14ac:dyDescent="0.25">
      <c r="C336" s="400"/>
      <c r="E336" s="400"/>
    </row>
    <row r="337" spans="3:5" x14ac:dyDescent="0.25">
      <c r="C337" s="400"/>
      <c r="E337" s="400"/>
    </row>
    <row r="338" spans="3:5" x14ac:dyDescent="0.25">
      <c r="C338" s="400"/>
      <c r="E338" s="400"/>
    </row>
    <row r="339" spans="3:5" x14ac:dyDescent="0.25">
      <c r="C339" s="400"/>
      <c r="E339" s="400"/>
    </row>
    <row r="340" spans="3:5" x14ac:dyDescent="0.25">
      <c r="C340" s="400"/>
      <c r="E340" s="400"/>
    </row>
    <row r="341" spans="3:5" x14ac:dyDescent="0.25">
      <c r="C341" s="400"/>
      <c r="E341" s="400"/>
    </row>
    <row r="342" spans="3:5" x14ac:dyDescent="0.25">
      <c r="C342" s="400"/>
      <c r="E342" s="400"/>
    </row>
    <row r="343" spans="3:5" x14ac:dyDescent="0.25">
      <c r="C343" s="400"/>
      <c r="E343" s="400"/>
    </row>
    <row r="344" spans="3:5" x14ac:dyDescent="0.25">
      <c r="C344" s="400"/>
      <c r="E344" s="400"/>
    </row>
    <row r="345" spans="3:5" x14ac:dyDescent="0.25">
      <c r="C345" s="400"/>
      <c r="E345" s="400"/>
    </row>
    <row r="346" spans="3:5" x14ac:dyDescent="0.25">
      <c r="C346" s="400"/>
      <c r="E346" s="400"/>
    </row>
    <row r="347" spans="3:5" x14ac:dyDescent="0.25">
      <c r="C347" s="400"/>
      <c r="E347" s="400"/>
    </row>
    <row r="348" spans="3:5" x14ac:dyDescent="0.25">
      <c r="C348" s="400"/>
      <c r="E348" s="400"/>
    </row>
    <row r="349" spans="3:5" x14ac:dyDescent="0.25">
      <c r="C349" s="400"/>
      <c r="E349" s="400"/>
    </row>
    <row r="350" spans="3:5" x14ac:dyDescent="0.25">
      <c r="C350" s="400"/>
      <c r="E350" s="400"/>
    </row>
    <row r="351" spans="3:5" x14ac:dyDescent="0.25">
      <c r="C351" s="400"/>
      <c r="E351" s="400"/>
    </row>
    <row r="352" spans="3:5" x14ac:dyDescent="0.25">
      <c r="C352" s="400"/>
      <c r="E352" s="400"/>
    </row>
    <row r="353" spans="3:5" x14ac:dyDescent="0.25">
      <c r="C353" s="400"/>
      <c r="E353" s="400"/>
    </row>
    <row r="354" spans="3:5" x14ac:dyDescent="0.25">
      <c r="C354" s="400"/>
      <c r="E354" s="400"/>
    </row>
    <row r="355" spans="3:5" x14ac:dyDescent="0.25">
      <c r="C355" s="400"/>
      <c r="E355" s="400"/>
    </row>
    <row r="356" spans="3:5" x14ac:dyDescent="0.25">
      <c r="C356" s="400"/>
      <c r="E356" s="400"/>
    </row>
    <row r="357" spans="3:5" x14ac:dyDescent="0.25">
      <c r="C357" s="400"/>
      <c r="E357" s="400"/>
    </row>
    <row r="358" spans="3:5" x14ac:dyDescent="0.25">
      <c r="C358" s="400"/>
      <c r="E358" s="400"/>
    </row>
    <row r="359" spans="3:5" x14ac:dyDescent="0.25">
      <c r="C359" s="400"/>
      <c r="E359" s="400"/>
    </row>
    <row r="360" spans="3:5" x14ac:dyDescent="0.25">
      <c r="C360" s="400"/>
      <c r="E360" s="400"/>
    </row>
    <row r="361" spans="3:5" x14ac:dyDescent="0.25">
      <c r="C361" s="400"/>
      <c r="E361" s="400"/>
    </row>
    <row r="362" spans="3:5" x14ac:dyDescent="0.25">
      <c r="C362" s="400"/>
      <c r="E362" s="400"/>
    </row>
    <row r="363" spans="3:5" x14ac:dyDescent="0.25">
      <c r="C363" s="400"/>
      <c r="E363" s="400"/>
    </row>
    <row r="364" spans="3:5" x14ac:dyDescent="0.25">
      <c r="C364" s="400"/>
      <c r="E364" s="400"/>
    </row>
    <row r="365" spans="3:5" x14ac:dyDescent="0.25">
      <c r="C365" s="400"/>
      <c r="E365" s="400"/>
    </row>
    <row r="366" spans="3:5" x14ac:dyDescent="0.25">
      <c r="C366" s="400"/>
      <c r="E366" s="400"/>
    </row>
    <row r="367" spans="3:5" x14ac:dyDescent="0.25">
      <c r="C367" s="400"/>
      <c r="E367" s="400"/>
    </row>
    <row r="368" spans="3:5" x14ac:dyDescent="0.25">
      <c r="C368" s="400"/>
      <c r="E368" s="400"/>
    </row>
    <row r="369" spans="3:5" x14ac:dyDescent="0.25">
      <c r="C369" s="400"/>
      <c r="E369" s="400"/>
    </row>
    <row r="370" spans="3:5" x14ac:dyDescent="0.25">
      <c r="C370" s="400"/>
      <c r="E370" s="400"/>
    </row>
    <row r="371" spans="3:5" x14ac:dyDescent="0.25">
      <c r="C371" s="400"/>
      <c r="E371" s="400"/>
    </row>
    <row r="372" spans="3:5" x14ac:dyDescent="0.25">
      <c r="C372" s="400"/>
      <c r="E372" s="400"/>
    </row>
    <row r="373" spans="3:5" x14ac:dyDescent="0.25">
      <c r="C373" s="400"/>
      <c r="E373" s="400"/>
    </row>
    <row r="374" spans="3:5" x14ac:dyDescent="0.25">
      <c r="C374" s="400"/>
      <c r="E374" s="400"/>
    </row>
    <row r="375" spans="3:5" x14ac:dyDescent="0.25">
      <c r="C375" s="400"/>
      <c r="E375" s="400"/>
    </row>
    <row r="376" spans="3:5" x14ac:dyDescent="0.25">
      <c r="C376" s="400"/>
      <c r="E376" s="400"/>
    </row>
    <row r="377" spans="3:5" x14ac:dyDescent="0.25">
      <c r="C377" s="400"/>
      <c r="E377" s="400"/>
    </row>
    <row r="378" spans="3:5" x14ac:dyDescent="0.25">
      <c r="C378" s="400"/>
      <c r="E378" s="400"/>
    </row>
    <row r="379" spans="3:5" x14ac:dyDescent="0.25">
      <c r="C379" s="400"/>
      <c r="E379" s="400"/>
    </row>
    <row r="380" spans="3:5" x14ac:dyDescent="0.25">
      <c r="C380" s="400"/>
      <c r="E380" s="400"/>
    </row>
    <row r="381" spans="3:5" x14ac:dyDescent="0.25">
      <c r="C381" s="400"/>
      <c r="E381" s="400"/>
    </row>
    <row r="382" spans="3:5" x14ac:dyDescent="0.25">
      <c r="C382" s="400"/>
      <c r="E382" s="400"/>
    </row>
    <row r="383" spans="3:5" x14ac:dyDescent="0.25">
      <c r="C383" s="400"/>
      <c r="E383" s="400"/>
    </row>
    <row r="384" spans="3:5" x14ac:dyDescent="0.25">
      <c r="C384" s="400"/>
      <c r="E384" s="400"/>
    </row>
    <row r="385" spans="3:5" x14ac:dyDescent="0.25">
      <c r="C385" s="400"/>
      <c r="E385" s="400"/>
    </row>
    <row r="386" spans="3:5" x14ac:dyDescent="0.25">
      <c r="C386" s="400"/>
      <c r="E386" s="400"/>
    </row>
    <row r="387" spans="3:5" x14ac:dyDescent="0.25">
      <c r="C387" s="400"/>
      <c r="E387" s="400"/>
    </row>
    <row r="388" spans="3:5" x14ac:dyDescent="0.25">
      <c r="C388" s="400"/>
      <c r="E388" s="400"/>
    </row>
    <row r="389" spans="3:5" x14ac:dyDescent="0.25">
      <c r="C389" s="400"/>
      <c r="E389" s="400"/>
    </row>
    <row r="390" spans="3:5" x14ac:dyDescent="0.25">
      <c r="C390" s="400"/>
      <c r="E390" s="400"/>
    </row>
    <row r="391" spans="3:5" x14ac:dyDescent="0.25">
      <c r="C391" s="400"/>
      <c r="E391" s="400"/>
    </row>
    <row r="392" spans="3:5" x14ac:dyDescent="0.25">
      <c r="C392" s="400"/>
      <c r="E392" s="400"/>
    </row>
    <row r="393" spans="3:5" x14ac:dyDescent="0.25">
      <c r="C393" s="400"/>
      <c r="E393" s="400"/>
    </row>
    <row r="394" spans="3:5" x14ac:dyDescent="0.25">
      <c r="C394" s="400"/>
      <c r="E394" s="400"/>
    </row>
    <row r="395" spans="3:5" x14ac:dyDescent="0.25">
      <c r="C395" s="400"/>
      <c r="E395" s="400"/>
    </row>
    <row r="396" spans="3:5" x14ac:dyDescent="0.25">
      <c r="C396" s="400"/>
      <c r="E396" s="400"/>
    </row>
    <row r="397" spans="3:5" x14ac:dyDescent="0.25">
      <c r="C397" s="400"/>
      <c r="E397" s="400"/>
    </row>
    <row r="398" spans="3:5" x14ac:dyDescent="0.25">
      <c r="C398" s="400"/>
      <c r="E398" s="400"/>
    </row>
    <row r="399" spans="3:5" x14ac:dyDescent="0.25">
      <c r="C399" s="400"/>
      <c r="E399" s="400"/>
    </row>
    <row r="400" spans="3:5" x14ac:dyDescent="0.25">
      <c r="C400" s="400"/>
      <c r="E400" s="400"/>
    </row>
    <row r="401" spans="3:5" x14ac:dyDescent="0.25">
      <c r="C401" s="400"/>
      <c r="E401" s="400"/>
    </row>
    <row r="402" spans="3:5" x14ac:dyDescent="0.25">
      <c r="C402" s="400"/>
      <c r="E402" s="400"/>
    </row>
    <row r="403" spans="3:5" x14ac:dyDescent="0.25">
      <c r="C403" s="400"/>
      <c r="E403" s="400"/>
    </row>
    <row r="404" spans="3:5" x14ac:dyDescent="0.25">
      <c r="C404" s="400"/>
      <c r="E404" s="400"/>
    </row>
    <row r="405" spans="3:5" x14ac:dyDescent="0.25">
      <c r="C405" s="400"/>
      <c r="E405" s="400"/>
    </row>
    <row r="406" spans="3:5" x14ac:dyDescent="0.25">
      <c r="C406" s="400"/>
      <c r="E406" s="400"/>
    </row>
    <row r="407" spans="3:5" x14ac:dyDescent="0.25">
      <c r="C407" s="400"/>
      <c r="E407" s="400"/>
    </row>
    <row r="408" spans="3:5" x14ac:dyDescent="0.25">
      <c r="C408" s="400"/>
      <c r="E408" s="400"/>
    </row>
    <row r="409" spans="3:5" x14ac:dyDescent="0.25">
      <c r="C409" s="400"/>
      <c r="E409" s="400"/>
    </row>
    <row r="410" spans="3:5" x14ac:dyDescent="0.25">
      <c r="C410" s="400"/>
      <c r="E410" s="400"/>
    </row>
    <row r="411" spans="3:5" x14ac:dyDescent="0.25">
      <c r="C411" s="400"/>
      <c r="E411" s="400"/>
    </row>
    <row r="412" spans="3:5" x14ac:dyDescent="0.25">
      <c r="C412" s="400"/>
      <c r="E412" s="400"/>
    </row>
    <row r="413" spans="3:5" x14ac:dyDescent="0.25">
      <c r="C413" s="400"/>
      <c r="E413" s="400"/>
    </row>
    <row r="414" spans="3:5" x14ac:dyDescent="0.25">
      <c r="C414" s="400"/>
      <c r="E414" s="400"/>
    </row>
    <row r="415" spans="3:5" x14ac:dyDescent="0.25">
      <c r="C415" s="400"/>
      <c r="E415" s="400"/>
    </row>
    <row r="416" spans="3:5" x14ac:dyDescent="0.25">
      <c r="C416" s="400"/>
      <c r="E416" s="400"/>
    </row>
    <row r="417" spans="3:5" x14ac:dyDescent="0.25">
      <c r="C417" s="400"/>
      <c r="E417" s="400"/>
    </row>
    <row r="418" spans="3:5" x14ac:dyDescent="0.25">
      <c r="C418" s="400"/>
      <c r="E418" s="400"/>
    </row>
    <row r="419" spans="3:5" x14ac:dyDescent="0.25">
      <c r="C419" s="400"/>
      <c r="E419" s="400"/>
    </row>
    <row r="420" spans="3:5" x14ac:dyDescent="0.25">
      <c r="C420" s="400"/>
      <c r="E420" s="400"/>
    </row>
    <row r="421" spans="3:5" x14ac:dyDescent="0.25">
      <c r="C421" s="400"/>
      <c r="E421" s="400"/>
    </row>
    <row r="422" spans="3:5" x14ac:dyDescent="0.25">
      <c r="C422" s="400"/>
      <c r="E422" s="400"/>
    </row>
    <row r="423" spans="3:5" x14ac:dyDescent="0.25">
      <c r="C423" s="400"/>
      <c r="E423" s="400"/>
    </row>
    <row r="424" spans="3:5" x14ac:dyDescent="0.25">
      <c r="C424" s="400"/>
      <c r="E424" s="400"/>
    </row>
    <row r="425" spans="3:5" x14ac:dyDescent="0.25">
      <c r="C425" s="400"/>
      <c r="E425" s="400"/>
    </row>
    <row r="426" spans="3:5" x14ac:dyDescent="0.25">
      <c r="C426" s="400"/>
      <c r="E426" s="400"/>
    </row>
    <row r="427" spans="3:5" x14ac:dyDescent="0.25">
      <c r="C427" s="400"/>
      <c r="E427" s="400"/>
    </row>
    <row r="428" spans="3:5" x14ac:dyDescent="0.25">
      <c r="C428" s="400"/>
      <c r="E428" s="400"/>
    </row>
    <row r="429" spans="3:5" x14ac:dyDescent="0.25">
      <c r="C429" s="400"/>
      <c r="E429" s="400"/>
    </row>
    <row r="430" spans="3:5" x14ac:dyDescent="0.25">
      <c r="C430" s="400"/>
      <c r="E430" s="400"/>
    </row>
    <row r="431" spans="3:5" x14ac:dyDescent="0.25">
      <c r="C431" s="400"/>
      <c r="E431" s="400"/>
    </row>
    <row r="432" spans="3:5" x14ac:dyDescent="0.25">
      <c r="C432" s="400"/>
      <c r="E432" s="400"/>
    </row>
    <row r="433" spans="3:5" x14ac:dyDescent="0.25">
      <c r="C433" s="400"/>
      <c r="E433" s="400"/>
    </row>
    <row r="434" spans="3:5" x14ac:dyDescent="0.25">
      <c r="C434" s="400"/>
      <c r="E434" s="400"/>
    </row>
    <row r="435" spans="3:5" x14ac:dyDescent="0.25">
      <c r="C435" s="400"/>
      <c r="E435" s="400"/>
    </row>
    <row r="436" spans="3:5" x14ac:dyDescent="0.25">
      <c r="C436" s="400"/>
      <c r="E436" s="400"/>
    </row>
    <row r="437" spans="3:5" x14ac:dyDescent="0.25">
      <c r="C437" s="400"/>
      <c r="E437" s="400"/>
    </row>
    <row r="438" spans="3:5" x14ac:dyDescent="0.25">
      <c r="C438" s="400"/>
      <c r="E438" s="400"/>
    </row>
    <row r="439" spans="3:5" x14ac:dyDescent="0.25">
      <c r="C439" s="400"/>
      <c r="E439" s="400"/>
    </row>
    <row r="440" spans="3:5" x14ac:dyDescent="0.25">
      <c r="C440" s="400"/>
      <c r="E440" s="400"/>
    </row>
    <row r="441" spans="3:5" x14ac:dyDescent="0.25">
      <c r="C441" s="400"/>
      <c r="E441" s="400"/>
    </row>
    <row r="442" spans="3:5" x14ac:dyDescent="0.25">
      <c r="C442" s="400"/>
      <c r="E442" s="400"/>
    </row>
    <row r="443" spans="3:5" x14ac:dyDescent="0.25">
      <c r="C443" s="400"/>
      <c r="E443" s="400"/>
    </row>
    <row r="444" spans="3:5" x14ac:dyDescent="0.25">
      <c r="C444" s="400"/>
      <c r="E444" s="400"/>
    </row>
    <row r="445" spans="3:5" x14ac:dyDescent="0.25">
      <c r="C445" s="400"/>
      <c r="E445" s="400"/>
    </row>
    <row r="446" spans="3:5" x14ac:dyDescent="0.25">
      <c r="C446" s="400"/>
      <c r="E446" s="400"/>
    </row>
    <row r="447" spans="3:5" x14ac:dyDescent="0.25">
      <c r="C447" s="400"/>
      <c r="E447" s="400"/>
    </row>
    <row r="448" spans="3:5" x14ac:dyDescent="0.25">
      <c r="C448" s="400"/>
      <c r="E448" s="400"/>
    </row>
    <row r="449" spans="3:5" x14ac:dyDescent="0.25">
      <c r="C449" s="400"/>
      <c r="E449" s="400"/>
    </row>
    <row r="450" spans="3:5" x14ac:dyDescent="0.25">
      <c r="C450" s="400"/>
      <c r="E450" s="400"/>
    </row>
    <row r="451" spans="3:5" x14ac:dyDescent="0.25">
      <c r="C451" s="400"/>
      <c r="E451" s="400"/>
    </row>
    <row r="452" spans="3:5" x14ac:dyDescent="0.25">
      <c r="C452" s="400"/>
      <c r="E452" s="400"/>
    </row>
    <row r="453" spans="3:5" x14ac:dyDescent="0.25">
      <c r="C453" s="400"/>
      <c r="E453" s="400"/>
    </row>
    <row r="454" spans="3:5" x14ac:dyDescent="0.25">
      <c r="C454" s="400"/>
      <c r="E454" s="400"/>
    </row>
    <row r="455" spans="3:5" x14ac:dyDescent="0.25">
      <c r="C455" s="400"/>
      <c r="E455" s="400"/>
    </row>
    <row r="456" spans="3:5" x14ac:dyDescent="0.25">
      <c r="C456" s="400"/>
      <c r="E456" s="400"/>
    </row>
    <row r="457" spans="3:5" x14ac:dyDescent="0.25">
      <c r="C457" s="400"/>
      <c r="E457" s="400"/>
    </row>
    <row r="458" spans="3:5" x14ac:dyDescent="0.25">
      <c r="C458" s="400"/>
      <c r="E458" s="400"/>
    </row>
    <row r="459" spans="3:5" x14ac:dyDescent="0.25">
      <c r="C459" s="400"/>
      <c r="E459" s="400"/>
    </row>
    <row r="460" spans="3:5" x14ac:dyDescent="0.25">
      <c r="C460" s="400"/>
      <c r="E460" s="400"/>
    </row>
    <row r="461" spans="3:5" x14ac:dyDescent="0.25">
      <c r="C461" s="400"/>
      <c r="E461" s="400"/>
    </row>
    <row r="462" spans="3:5" x14ac:dyDescent="0.25">
      <c r="C462" s="400"/>
      <c r="E462" s="400"/>
    </row>
    <row r="463" spans="3:5" x14ac:dyDescent="0.25">
      <c r="C463" s="400"/>
      <c r="E463" s="400"/>
    </row>
    <row r="464" spans="3:5" x14ac:dyDescent="0.25">
      <c r="C464" s="400"/>
      <c r="E464" s="400"/>
    </row>
    <row r="465" spans="3:5" x14ac:dyDescent="0.25">
      <c r="C465" s="400"/>
      <c r="E465" s="400"/>
    </row>
    <row r="466" spans="3:5" x14ac:dyDescent="0.25">
      <c r="C466" s="400"/>
      <c r="E466" s="400"/>
    </row>
    <row r="467" spans="3:5" x14ac:dyDescent="0.25">
      <c r="C467" s="400"/>
      <c r="E467" s="400"/>
    </row>
    <row r="468" spans="3:5" x14ac:dyDescent="0.25">
      <c r="C468" s="400"/>
      <c r="E468" s="400"/>
    </row>
    <row r="469" spans="3:5" x14ac:dyDescent="0.25">
      <c r="C469" s="400"/>
      <c r="E469" s="400"/>
    </row>
    <row r="470" spans="3:5" x14ac:dyDescent="0.25">
      <c r="C470" s="400"/>
      <c r="E470" s="400"/>
    </row>
    <row r="471" spans="3:5" x14ac:dyDescent="0.25">
      <c r="C471" s="400"/>
      <c r="E471" s="400"/>
    </row>
    <row r="472" spans="3:5" x14ac:dyDescent="0.25">
      <c r="C472" s="400"/>
      <c r="E472" s="400"/>
    </row>
    <row r="473" spans="3:5" x14ac:dyDescent="0.25">
      <c r="C473" s="400"/>
      <c r="E473" s="400"/>
    </row>
    <row r="474" spans="3:5" x14ac:dyDescent="0.25">
      <c r="C474" s="400"/>
      <c r="E474" s="400"/>
    </row>
    <row r="475" spans="3:5" x14ac:dyDescent="0.25">
      <c r="C475" s="400"/>
      <c r="E475" s="400"/>
    </row>
    <row r="476" spans="3:5" x14ac:dyDescent="0.25">
      <c r="C476" s="400"/>
      <c r="E476" s="400"/>
    </row>
    <row r="477" spans="3:5" x14ac:dyDescent="0.25">
      <c r="C477" s="400"/>
      <c r="E477" s="400"/>
    </row>
    <row r="478" spans="3:5" x14ac:dyDescent="0.25">
      <c r="C478" s="400"/>
      <c r="E478" s="400"/>
    </row>
    <row r="479" spans="3:5" x14ac:dyDescent="0.25">
      <c r="C479" s="400"/>
      <c r="E479" s="400"/>
    </row>
    <row r="480" spans="3:5" x14ac:dyDescent="0.25">
      <c r="C480" s="400"/>
      <c r="E480" s="400"/>
    </row>
    <row r="481" spans="3:5" x14ac:dyDescent="0.25">
      <c r="C481" s="400"/>
      <c r="E481" s="400"/>
    </row>
    <row r="482" spans="3:5" x14ac:dyDescent="0.25">
      <c r="C482" s="400"/>
      <c r="E482" s="400"/>
    </row>
    <row r="483" spans="3:5" x14ac:dyDescent="0.25">
      <c r="C483" s="400"/>
      <c r="E483" s="400"/>
    </row>
    <row r="484" spans="3:5" x14ac:dyDescent="0.25">
      <c r="C484" s="400"/>
      <c r="E484" s="400"/>
    </row>
    <row r="485" spans="3:5" x14ac:dyDescent="0.25">
      <c r="C485" s="400"/>
      <c r="E485" s="400"/>
    </row>
    <row r="486" spans="3:5" x14ac:dyDescent="0.25">
      <c r="C486" s="400"/>
      <c r="E486" s="400"/>
    </row>
    <row r="487" spans="3:5" x14ac:dyDescent="0.25">
      <c r="C487" s="400"/>
      <c r="E487" s="400"/>
    </row>
    <row r="488" spans="3:5" x14ac:dyDescent="0.25">
      <c r="C488" s="400"/>
      <c r="E488" s="400"/>
    </row>
    <row r="489" spans="3:5" x14ac:dyDescent="0.25">
      <c r="C489" s="400"/>
      <c r="E489" s="400"/>
    </row>
    <row r="490" spans="3:5" x14ac:dyDescent="0.25">
      <c r="C490" s="400"/>
      <c r="E490" s="400"/>
    </row>
    <row r="491" spans="3:5" x14ac:dyDescent="0.25">
      <c r="C491" s="400"/>
      <c r="E491" s="400"/>
    </row>
    <row r="492" spans="3:5" x14ac:dyDescent="0.25">
      <c r="C492" s="400"/>
      <c r="E492" s="400"/>
    </row>
    <row r="493" spans="3:5" x14ac:dyDescent="0.25">
      <c r="C493" s="400"/>
      <c r="E493" s="400"/>
    </row>
    <row r="494" spans="3:5" x14ac:dyDescent="0.25">
      <c r="C494" s="400"/>
      <c r="E494" s="400"/>
    </row>
    <row r="495" spans="3:5" x14ac:dyDescent="0.25">
      <c r="C495" s="400"/>
      <c r="E495" s="400"/>
    </row>
    <row r="496" spans="3:5" x14ac:dyDescent="0.25">
      <c r="C496" s="400"/>
      <c r="E496" s="400"/>
    </row>
    <row r="497" spans="3:5" x14ac:dyDescent="0.25">
      <c r="C497" s="400"/>
      <c r="E497" s="400"/>
    </row>
    <row r="498" spans="3:5" x14ac:dyDescent="0.25">
      <c r="C498" s="400"/>
      <c r="E498" s="400"/>
    </row>
    <row r="499" spans="3:5" x14ac:dyDescent="0.25">
      <c r="C499" s="400"/>
      <c r="E499" s="400"/>
    </row>
    <row r="500" spans="3:5" x14ac:dyDescent="0.25">
      <c r="C500" s="400"/>
      <c r="E500" s="400"/>
    </row>
    <row r="501" spans="3:5" x14ac:dyDescent="0.25">
      <c r="C501" s="400"/>
      <c r="E501" s="400"/>
    </row>
    <row r="502" spans="3:5" x14ac:dyDescent="0.25">
      <c r="C502" s="400"/>
      <c r="E502" s="400"/>
    </row>
    <row r="503" spans="3:5" x14ac:dyDescent="0.25">
      <c r="C503" s="400"/>
      <c r="E503" s="400"/>
    </row>
    <row r="504" spans="3:5" x14ac:dyDescent="0.25">
      <c r="C504" s="400"/>
      <c r="E504" s="400"/>
    </row>
    <row r="505" spans="3:5" x14ac:dyDescent="0.25">
      <c r="C505" s="400"/>
      <c r="E505" s="400"/>
    </row>
    <row r="506" spans="3:5" x14ac:dyDescent="0.25">
      <c r="C506" s="400"/>
      <c r="E506" s="400"/>
    </row>
    <row r="507" spans="3:5" x14ac:dyDescent="0.25">
      <c r="C507" s="400"/>
      <c r="E507" s="400"/>
    </row>
    <row r="508" spans="3:5" x14ac:dyDescent="0.25">
      <c r="C508" s="400"/>
      <c r="E508" s="400"/>
    </row>
    <row r="509" spans="3:5" x14ac:dyDescent="0.25">
      <c r="C509" s="400"/>
      <c r="E509" s="400"/>
    </row>
    <row r="510" spans="3:5" x14ac:dyDescent="0.25">
      <c r="C510" s="400"/>
      <c r="E510" s="400"/>
    </row>
    <row r="511" spans="3:5" x14ac:dyDescent="0.25">
      <c r="C511" s="400"/>
      <c r="E511" s="400"/>
    </row>
    <row r="512" spans="3:5" x14ac:dyDescent="0.25">
      <c r="C512" s="400"/>
      <c r="E512" s="400"/>
    </row>
    <row r="513" spans="3:5" x14ac:dyDescent="0.25">
      <c r="C513" s="400"/>
      <c r="E513" s="400"/>
    </row>
    <row r="514" spans="3:5" x14ac:dyDescent="0.25">
      <c r="C514" s="400"/>
      <c r="E514" s="400"/>
    </row>
    <row r="515" spans="3:5" x14ac:dyDescent="0.25">
      <c r="C515" s="400"/>
      <c r="E515" s="400"/>
    </row>
    <row r="516" spans="3:5" x14ac:dyDescent="0.25">
      <c r="C516" s="400"/>
      <c r="E516" s="400"/>
    </row>
    <row r="517" spans="3:5" x14ac:dyDescent="0.25">
      <c r="C517" s="400"/>
      <c r="E517" s="400"/>
    </row>
    <row r="518" spans="3:5" x14ac:dyDescent="0.25">
      <c r="C518" s="400"/>
      <c r="E518" s="400"/>
    </row>
    <row r="519" spans="3:5" x14ac:dyDescent="0.25">
      <c r="C519" s="400"/>
      <c r="E519" s="400"/>
    </row>
    <row r="520" spans="3:5" x14ac:dyDescent="0.25">
      <c r="C520" s="400"/>
      <c r="E520" s="400"/>
    </row>
    <row r="521" spans="3:5" x14ac:dyDescent="0.25">
      <c r="C521" s="400"/>
      <c r="E521" s="400"/>
    </row>
    <row r="522" spans="3:5" x14ac:dyDescent="0.25">
      <c r="C522" s="400"/>
      <c r="E522" s="400"/>
    </row>
    <row r="523" spans="3:5" x14ac:dyDescent="0.25">
      <c r="C523" s="400"/>
      <c r="E523" s="400"/>
    </row>
    <row r="524" spans="3:5" x14ac:dyDescent="0.25">
      <c r="C524" s="400"/>
      <c r="E524" s="400"/>
    </row>
    <row r="525" spans="3:5" x14ac:dyDescent="0.25">
      <c r="C525" s="400"/>
      <c r="E525" s="400"/>
    </row>
    <row r="526" spans="3:5" x14ac:dyDescent="0.25">
      <c r="C526" s="400"/>
      <c r="E526" s="400"/>
    </row>
    <row r="527" spans="3:5" x14ac:dyDescent="0.25">
      <c r="C527" s="400"/>
      <c r="E527" s="400"/>
    </row>
    <row r="528" spans="3:5" x14ac:dyDescent="0.25">
      <c r="C528" s="400"/>
      <c r="E528" s="400"/>
    </row>
    <row r="529" spans="3:5" x14ac:dyDescent="0.25">
      <c r="C529" s="400"/>
      <c r="E529" s="400"/>
    </row>
    <row r="530" spans="3:5" x14ac:dyDescent="0.25">
      <c r="C530" s="400"/>
      <c r="E530" s="400"/>
    </row>
    <row r="531" spans="3:5" x14ac:dyDescent="0.25">
      <c r="C531" s="400"/>
      <c r="E531" s="400"/>
    </row>
    <row r="532" spans="3:5" x14ac:dyDescent="0.25">
      <c r="C532" s="400"/>
      <c r="E532" s="400"/>
    </row>
    <row r="533" spans="3:5" x14ac:dyDescent="0.25">
      <c r="C533" s="400"/>
      <c r="E533" s="400"/>
    </row>
    <row r="534" spans="3:5" x14ac:dyDescent="0.25">
      <c r="C534" s="400"/>
      <c r="E534" s="400"/>
    </row>
    <row r="535" spans="3:5" x14ac:dyDescent="0.25">
      <c r="C535" s="400"/>
      <c r="E535" s="400"/>
    </row>
    <row r="536" spans="3:5" x14ac:dyDescent="0.25">
      <c r="C536" s="400"/>
      <c r="E536" s="400"/>
    </row>
    <row r="537" spans="3:5" x14ac:dyDescent="0.25">
      <c r="C537" s="400"/>
      <c r="E537" s="400"/>
    </row>
    <row r="538" spans="3:5" x14ac:dyDescent="0.25">
      <c r="C538" s="400"/>
      <c r="E538" s="400"/>
    </row>
    <row r="539" spans="3:5" x14ac:dyDescent="0.25">
      <c r="C539" s="400"/>
      <c r="E539" s="400"/>
    </row>
    <row r="540" spans="3:5" x14ac:dyDescent="0.25">
      <c r="C540" s="400"/>
      <c r="E540" s="400"/>
    </row>
    <row r="541" spans="3:5" x14ac:dyDescent="0.25">
      <c r="C541" s="400"/>
      <c r="E541" s="400"/>
    </row>
    <row r="542" spans="3:5" x14ac:dyDescent="0.25">
      <c r="C542" s="400"/>
      <c r="E542" s="400"/>
    </row>
    <row r="543" spans="3:5" x14ac:dyDescent="0.25">
      <c r="C543" s="400"/>
      <c r="E543" s="400"/>
    </row>
    <row r="544" spans="3:5" x14ac:dyDescent="0.25">
      <c r="C544" s="400"/>
      <c r="E544" s="400"/>
    </row>
    <row r="545" spans="3:5" x14ac:dyDescent="0.25">
      <c r="C545" s="400"/>
      <c r="E545" s="400"/>
    </row>
    <row r="546" spans="3:5" x14ac:dyDescent="0.25">
      <c r="C546" s="400"/>
      <c r="E546" s="400"/>
    </row>
    <row r="547" spans="3:5" x14ac:dyDescent="0.25">
      <c r="C547" s="400"/>
      <c r="E547" s="400"/>
    </row>
    <row r="548" spans="3:5" x14ac:dyDescent="0.25">
      <c r="C548" s="400"/>
      <c r="E548" s="400"/>
    </row>
    <row r="549" spans="3:5" x14ac:dyDescent="0.25">
      <c r="C549" s="400"/>
      <c r="E549" s="400"/>
    </row>
    <row r="550" spans="3:5" x14ac:dyDescent="0.25">
      <c r="C550" s="400"/>
      <c r="E550" s="400"/>
    </row>
    <row r="551" spans="3:5" x14ac:dyDescent="0.25">
      <c r="C551" s="400"/>
      <c r="E551" s="400"/>
    </row>
    <row r="552" spans="3:5" x14ac:dyDescent="0.25">
      <c r="C552" s="400"/>
      <c r="E552" s="400"/>
    </row>
    <row r="553" spans="3:5" x14ac:dyDescent="0.25">
      <c r="C553" s="400"/>
      <c r="E553" s="400"/>
    </row>
    <row r="554" spans="3:5" x14ac:dyDescent="0.25">
      <c r="C554" s="400"/>
      <c r="E554" s="400"/>
    </row>
    <row r="555" spans="3:5" x14ac:dyDescent="0.25">
      <c r="C555" s="400"/>
      <c r="E555" s="400"/>
    </row>
    <row r="556" spans="3:5" x14ac:dyDescent="0.25">
      <c r="C556" s="400"/>
      <c r="E556" s="400"/>
    </row>
    <row r="557" spans="3:5" x14ac:dyDescent="0.25">
      <c r="C557" s="400"/>
      <c r="E557" s="400"/>
    </row>
    <row r="558" spans="3:5" x14ac:dyDescent="0.25">
      <c r="C558" s="400"/>
      <c r="E558" s="400"/>
    </row>
    <row r="559" spans="3:5" x14ac:dyDescent="0.25">
      <c r="C559" s="400"/>
      <c r="E559" s="400"/>
    </row>
    <row r="560" spans="3:5" x14ac:dyDescent="0.25">
      <c r="C560" s="400"/>
      <c r="E560" s="400"/>
    </row>
    <row r="561" spans="3:5" x14ac:dyDescent="0.25">
      <c r="C561" s="400"/>
      <c r="E561" s="400"/>
    </row>
    <row r="562" spans="3:5" x14ac:dyDescent="0.25">
      <c r="C562" s="400"/>
      <c r="E562" s="400"/>
    </row>
    <row r="563" spans="3:5" x14ac:dyDescent="0.25">
      <c r="C563" s="400"/>
      <c r="E563" s="400"/>
    </row>
    <row r="564" spans="3:5" x14ac:dyDescent="0.25">
      <c r="C564" s="400"/>
      <c r="E564" s="400"/>
    </row>
    <row r="565" spans="3:5" x14ac:dyDescent="0.25">
      <c r="C565" s="400"/>
      <c r="E565" s="400"/>
    </row>
    <row r="566" spans="3:5" x14ac:dyDescent="0.25">
      <c r="C566" s="400"/>
      <c r="E566" s="400"/>
    </row>
    <row r="567" spans="3:5" x14ac:dyDescent="0.25">
      <c r="C567" s="400"/>
      <c r="E567" s="400"/>
    </row>
    <row r="568" spans="3:5" x14ac:dyDescent="0.25">
      <c r="C568" s="400"/>
      <c r="E568" s="400"/>
    </row>
    <row r="569" spans="3:5" x14ac:dyDescent="0.25">
      <c r="C569" s="400"/>
      <c r="E569" s="400"/>
    </row>
    <row r="570" spans="3:5" x14ac:dyDescent="0.25">
      <c r="C570" s="400"/>
      <c r="E570" s="400"/>
    </row>
    <row r="571" spans="3:5" x14ac:dyDescent="0.25">
      <c r="C571" s="400"/>
      <c r="E571" s="400"/>
    </row>
    <row r="572" spans="3:5" x14ac:dyDescent="0.25">
      <c r="C572" s="400"/>
      <c r="E572" s="400"/>
    </row>
    <row r="573" spans="3:5" x14ac:dyDescent="0.25">
      <c r="C573" s="400"/>
      <c r="E573" s="400"/>
    </row>
    <row r="574" spans="3:5" x14ac:dyDescent="0.25">
      <c r="C574" s="400"/>
      <c r="E574" s="400"/>
    </row>
    <row r="575" spans="3:5" x14ac:dyDescent="0.25">
      <c r="C575" s="400"/>
      <c r="E575" s="400"/>
    </row>
    <row r="576" spans="3:5" x14ac:dyDescent="0.25">
      <c r="C576" s="400"/>
      <c r="E576" s="400"/>
    </row>
    <row r="577" spans="3:5" x14ac:dyDescent="0.25">
      <c r="C577" s="400"/>
      <c r="E577" s="400"/>
    </row>
    <row r="578" spans="3:5" x14ac:dyDescent="0.25">
      <c r="C578" s="400"/>
      <c r="E578" s="400"/>
    </row>
    <row r="579" spans="3:5" x14ac:dyDescent="0.25">
      <c r="C579" s="400"/>
      <c r="E579" s="400"/>
    </row>
    <row r="580" spans="3:5" x14ac:dyDescent="0.25">
      <c r="C580" s="400"/>
      <c r="E580" s="400"/>
    </row>
    <row r="581" spans="3:5" x14ac:dyDescent="0.25">
      <c r="C581" s="400"/>
      <c r="E581" s="400"/>
    </row>
    <row r="582" spans="3:5" x14ac:dyDescent="0.25">
      <c r="C582" s="400"/>
      <c r="E582" s="400"/>
    </row>
    <row r="583" spans="3:5" x14ac:dyDescent="0.25">
      <c r="C583" s="400"/>
      <c r="E583" s="400"/>
    </row>
    <row r="584" spans="3:5" x14ac:dyDescent="0.25">
      <c r="C584" s="400"/>
      <c r="E584" s="400"/>
    </row>
    <row r="585" spans="3:5" x14ac:dyDescent="0.25">
      <c r="C585" s="400"/>
      <c r="E585" s="400"/>
    </row>
    <row r="586" spans="3:5" x14ac:dyDescent="0.25">
      <c r="C586" s="400"/>
      <c r="E586" s="400"/>
    </row>
    <row r="587" spans="3:5" x14ac:dyDescent="0.25">
      <c r="C587" s="400"/>
      <c r="E587" s="400"/>
    </row>
    <row r="588" spans="3:5" x14ac:dyDescent="0.25">
      <c r="C588" s="400"/>
      <c r="E588" s="400"/>
    </row>
    <row r="589" spans="3:5" x14ac:dyDescent="0.25">
      <c r="C589" s="400"/>
      <c r="E589" s="400"/>
    </row>
    <row r="590" spans="3:5" x14ac:dyDescent="0.25">
      <c r="C590" s="400"/>
      <c r="E590" s="400"/>
    </row>
    <row r="591" spans="3:5" x14ac:dyDescent="0.25">
      <c r="C591" s="400"/>
      <c r="E591" s="400"/>
    </row>
    <row r="592" spans="3:5" x14ac:dyDescent="0.25">
      <c r="C592" s="400"/>
      <c r="E592" s="400"/>
    </row>
    <row r="593" spans="3:5" x14ac:dyDescent="0.25">
      <c r="C593" s="400"/>
      <c r="E593" s="400"/>
    </row>
    <row r="594" spans="3:5" x14ac:dyDescent="0.25">
      <c r="C594" s="400"/>
      <c r="E594" s="400"/>
    </row>
    <row r="595" spans="3:5" x14ac:dyDescent="0.25">
      <c r="C595" s="400"/>
      <c r="E595" s="400"/>
    </row>
    <row r="596" spans="3:5" x14ac:dyDescent="0.25">
      <c r="C596" s="400"/>
      <c r="E596" s="400"/>
    </row>
    <row r="597" spans="3:5" x14ac:dyDescent="0.25">
      <c r="C597" s="400"/>
      <c r="E597" s="400"/>
    </row>
    <row r="598" spans="3:5" x14ac:dyDescent="0.25">
      <c r="C598" s="400"/>
      <c r="E598" s="400"/>
    </row>
    <row r="599" spans="3:5" x14ac:dyDescent="0.25">
      <c r="C599" s="400"/>
      <c r="E599" s="400"/>
    </row>
    <row r="600" spans="3:5" x14ac:dyDescent="0.25">
      <c r="C600" s="400"/>
      <c r="E600" s="400"/>
    </row>
    <row r="601" spans="3:5" x14ac:dyDescent="0.25">
      <c r="C601" s="400"/>
      <c r="E601" s="400"/>
    </row>
    <row r="602" spans="3:5" x14ac:dyDescent="0.25">
      <c r="C602" s="400"/>
      <c r="E602" s="400"/>
    </row>
    <row r="603" spans="3:5" x14ac:dyDescent="0.25">
      <c r="C603" s="400"/>
      <c r="E603" s="400"/>
    </row>
    <row r="604" spans="3:5" x14ac:dyDescent="0.25">
      <c r="C604" s="400"/>
      <c r="E604" s="400"/>
    </row>
    <row r="605" spans="3:5" x14ac:dyDescent="0.25">
      <c r="C605" s="400"/>
      <c r="E605" s="400"/>
    </row>
    <row r="606" spans="3:5" x14ac:dyDescent="0.25">
      <c r="C606" s="400"/>
      <c r="E606" s="400"/>
    </row>
    <row r="607" spans="3:5" x14ac:dyDescent="0.25">
      <c r="C607" s="400"/>
      <c r="E607" s="400"/>
    </row>
    <row r="608" spans="3:5" x14ac:dyDescent="0.25">
      <c r="C608" s="400"/>
      <c r="E608" s="400"/>
    </row>
    <row r="609" spans="3:5" x14ac:dyDescent="0.25">
      <c r="C609" s="400"/>
      <c r="E609" s="400"/>
    </row>
    <row r="610" spans="3:5" x14ac:dyDescent="0.25">
      <c r="C610" s="400"/>
      <c r="E610" s="400"/>
    </row>
    <row r="611" spans="3:5" x14ac:dyDescent="0.25">
      <c r="C611" s="400"/>
      <c r="E611" s="400"/>
    </row>
    <row r="612" spans="3:5" x14ac:dyDescent="0.25">
      <c r="C612" s="400"/>
      <c r="E612" s="400"/>
    </row>
    <row r="613" spans="3:5" x14ac:dyDescent="0.25">
      <c r="C613" s="400"/>
      <c r="E613" s="400"/>
    </row>
    <row r="614" spans="3:5" x14ac:dyDescent="0.25">
      <c r="C614" s="400"/>
      <c r="E614" s="400"/>
    </row>
    <row r="615" spans="3:5" x14ac:dyDescent="0.25">
      <c r="C615" s="400"/>
      <c r="E615" s="400"/>
    </row>
    <row r="616" spans="3:5" x14ac:dyDescent="0.25">
      <c r="C616" s="400"/>
      <c r="E616" s="400"/>
    </row>
    <row r="617" spans="3:5" x14ac:dyDescent="0.25">
      <c r="C617" s="400"/>
      <c r="E617" s="400"/>
    </row>
    <row r="618" spans="3:5" x14ac:dyDescent="0.25">
      <c r="C618" s="400"/>
      <c r="E618" s="400"/>
    </row>
    <row r="619" spans="3:5" x14ac:dyDescent="0.25">
      <c r="C619" s="400"/>
      <c r="E619" s="400"/>
    </row>
    <row r="620" spans="3:5" x14ac:dyDescent="0.25">
      <c r="C620" s="400"/>
      <c r="E620" s="400"/>
    </row>
    <row r="621" spans="3:5" x14ac:dyDescent="0.25">
      <c r="C621" s="400"/>
      <c r="E621" s="400"/>
    </row>
    <row r="622" spans="3:5" x14ac:dyDescent="0.25">
      <c r="C622" s="400"/>
      <c r="E622" s="400"/>
    </row>
    <row r="623" spans="3:5" x14ac:dyDescent="0.25">
      <c r="C623" s="400"/>
      <c r="E623" s="400"/>
    </row>
    <row r="624" spans="3:5" x14ac:dyDescent="0.25">
      <c r="C624" s="400"/>
      <c r="E624" s="400"/>
    </row>
    <row r="625" spans="3:5" x14ac:dyDescent="0.25">
      <c r="C625" s="400"/>
      <c r="E625" s="400"/>
    </row>
    <row r="626" spans="3:5" x14ac:dyDescent="0.25">
      <c r="C626" s="400"/>
      <c r="E626" s="400"/>
    </row>
    <row r="627" spans="3:5" x14ac:dyDescent="0.25">
      <c r="C627" s="400"/>
      <c r="E627" s="400"/>
    </row>
    <row r="628" spans="3:5" x14ac:dyDescent="0.25">
      <c r="C628" s="400"/>
      <c r="E628" s="400"/>
    </row>
    <row r="629" spans="3:5" x14ac:dyDescent="0.25">
      <c r="C629" s="400"/>
      <c r="E629" s="400"/>
    </row>
    <row r="630" spans="3:5" x14ac:dyDescent="0.25">
      <c r="C630" s="400"/>
      <c r="E630" s="400"/>
    </row>
    <row r="631" spans="3:5" x14ac:dyDescent="0.25">
      <c r="C631" s="400"/>
      <c r="E631" s="400"/>
    </row>
    <row r="632" spans="3:5" x14ac:dyDescent="0.25">
      <c r="C632" s="400"/>
      <c r="E632" s="400"/>
    </row>
    <row r="633" spans="3:5" x14ac:dyDescent="0.25">
      <c r="C633" s="400"/>
      <c r="E633" s="400"/>
    </row>
    <row r="634" spans="3:5" x14ac:dyDescent="0.25">
      <c r="C634" s="400"/>
      <c r="E634" s="400"/>
    </row>
    <row r="635" spans="3:5" x14ac:dyDescent="0.25">
      <c r="C635" s="400"/>
      <c r="E635" s="400"/>
    </row>
    <row r="636" spans="3:5" x14ac:dyDescent="0.25">
      <c r="C636" s="400"/>
      <c r="E636" s="400"/>
    </row>
    <row r="637" spans="3:5" x14ac:dyDescent="0.25">
      <c r="C637" s="400"/>
      <c r="E637" s="400"/>
    </row>
    <row r="638" spans="3:5" x14ac:dyDescent="0.25">
      <c r="C638" s="400"/>
      <c r="E638" s="400"/>
    </row>
    <row r="639" spans="3:5" x14ac:dyDescent="0.25">
      <c r="C639" s="400"/>
      <c r="E639" s="400"/>
    </row>
    <row r="640" spans="3:5" x14ac:dyDescent="0.25">
      <c r="C640" s="400"/>
      <c r="E640" s="400"/>
    </row>
    <row r="641" spans="3:5" x14ac:dyDescent="0.25">
      <c r="C641" s="400"/>
      <c r="E641" s="400"/>
    </row>
    <row r="642" spans="3:5" x14ac:dyDescent="0.25">
      <c r="C642" s="400"/>
      <c r="E642" s="400"/>
    </row>
    <row r="643" spans="3:5" x14ac:dyDescent="0.25">
      <c r="C643" s="400"/>
      <c r="E643" s="400"/>
    </row>
    <row r="644" spans="3:5" x14ac:dyDescent="0.25">
      <c r="C644" s="400"/>
      <c r="E644" s="400"/>
    </row>
    <row r="645" spans="3:5" x14ac:dyDescent="0.25">
      <c r="C645" s="400"/>
      <c r="E645" s="400"/>
    </row>
    <row r="646" spans="3:5" x14ac:dyDescent="0.25">
      <c r="C646" s="400"/>
      <c r="E646" s="400"/>
    </row>
    <row r="647" spans="3:5" x14ac:dyDescent="0.25">
      <c r="C647" s="400"/>
      <c r="E647" s="400"/>
    </row>
    <row r="648" spans="3:5" x14ac:dyDescent="0.25">
      <c r="C648" s="400"/>
      <c r="E648" s="400"/>
    </row>
    <row r="649" spans="3:5" x14ac:dyDescent="0.25">
      <c r="C649" s="400"/>
      <c r="E649" s="400"/>
    </row>
    <row r="650" spans="3:5" x14ac:dyDescent="0.25">
      <c r="C650" s="400"/>
      <c r="E650" s="400"/>
    </row>
    <row r="651" spans="3:5" x14ac:dyDescent="0.25">
      <c r="C651" s="400"/>
      <c r="E651" s="400"/>
    </row>
    <row r="652" spans="3:5" x14ac:dyDescent="0.25">
      <c r="C652" s="400"/>
      <c r="E652" s="400"/>
    </row>
    <row r="653" spans="3:5" x14ac:dyDescent="0.25">
      <c r="C653" s="400"/>
      <c r="E653" s="400"/>
    </row>
    <row r="654" spans="3:5" x14ac:dyDescent="0.25">
      <c r="C654" s="400"/>
      <c r="E654" s="400"/>
    </row>
    <row r="655" spans="3:5" x14ac:dyDescent="0.25">
      <c r="C655" s="400"/>
      <c r="E655" s="400"/>
    </row>
    <row r="656" spans="3:5" x14ac:dyDescent="0.25">
      <c r="C656" s="400"/>
      <c r="E656" s="400"/>
    </row>
    <row r="657" spans="3:5" x14ac:dyDescent="0.25">
      <c r="C657" s="400"/>
      <c r="E657" s="400"/>
    </row>
    <row r="658" spans="3:5" x14ac:dyDescent="0.25">
      <c r="C658" s="400"/>
      <c r="E658" s="400"/>
    </row>
    <row r="659" spans="3:5" x14ac:dyDescent="0.25">
      <c r="C659" s="400"/>
      <c r="E659" s="400"/>
    </row>
    <row r="660" spans="3:5" x14ac:dyDescent="0.25">
      <c r="C660" s="400"/>
      <c r="E660" s="400"/>
    </row>
    <row r="661" spans="3:5" x14ac:dyDescent="0.25">
      <c r="C661" s="400"/>
      <c r="E661" s="400"/>
    </row>
    <row r="662" spans="3:5" x14ac:dyDescent="0.25">
      <c r="C662" s="400"/>
      <c r="E662" s="400"/>
    </row>
    <row r="663" spans="3:5" x14ac:dyDescent="0.25">
      <c r="C663" s="400"/>
      <c r="E663" s="400"/>
    </row>
    <row r="664" spans="3:5" x14ac:dyDescent="0.25">
      <c r="C664" s="400"/>
      <c r="E664" s="400"/>
    </row>
    <row r="665" spans="3:5" x14ac:dyDescent="0.25">
      <c r="C665" s="400"/>
      <c r="E665" s="400"/>
    </row>
    <row r="666" spans="3:5" x14ac:dyDescent="0.25">
      <c r="C666" s="400"/>
      <c r="E666" s="400"/>
    </row>
    <row r="667" spans="3:5" x14ac:dyDescent="0.25">
      <c r="C667" s="400"/>
      <c r="E667" s="400"/>
    </row>
    <row r="668" spans="3:5" x14ac:dyDescent="0.25">
      <c r="C668" s="400"/>
      <c r="E668" s="400"/>
    </row>
    <row r="669" spans="3:5" x14ac:dyDescent="0.25">
      <c r="C669" s="400"/>
      <c r="E669" s="400"/>
    </row>
    <row r="670" spans="3:5" x14ac:dyDescent="0.25">
      <c r="C670" s="400"/>
      <c r="E670" s="400"/>
    </row>
    <row r="671" spans="3:5" x14ac:dyDescent="0.25">
      <c r="C671" s="400"/>
      <c r="E671" s="400"/>
    </row>
    <row r="672" spans="3:5" x14ac:dyDescent="0.25">
      <c r="C672" s="400"/>
      <c r="E672" s="400"/>
    </row>
    <row r="673" spans="3:5" x14ac:dyDescent="0.25">
      <c r="C673" s="400"/>
      <c r="E673" s="400"/>
    </row>
    <row r="674" spans="3:5" x14ac:dyDescent="0.25">
      <c r="C674" s="400"/>
      <c r="E674" s="400"/>
    </row>
    <row r="675" spans="3:5" x14ac:dyDescent="0.25">
      <c r="C675" s="400"/>
      <c r="E675" s="400"/>
    </row>
    <row r="676" spans="3:5" x14ac:dyDescent="0.25">
      <c r="C676" s="400"/>
      <c r="E676" s="400"/>
    </row>
    <row r="677" spans="3:5" x14ac:dyDescent="0.25">
      <c r="C677" s="400"/>
      <c r="E677" s="400"/>
    </row>
    <row r="678" spans="3:5" x14ac:dyDescent="0.25">
      <c r="C678" s="400"/>
      <c r="E678" s="400"/>
    </row>
    <row r="679" spans="3:5" x14ac:dyDescent="0.25">
      <c r="C679" s="400"/>
      <c r="E679" s="400"/>
    </row>
    <row r="680" spans="3:5" x14ac:dyDescent="0.25">
      <c r="C680" s="400"/>
      <c r="E680" s="400"/>
    </row>
    <row r="681" spans="3:5" x14ac:dyDescent="0.25">
      <c r="C681" s="400"/>
      <c r="E681" s="400"/>
    </row>
    <row r="682" spans="3:5" x14ac:dyDescent="0.25">
      <c r="C682" s="400"/>
      <c r="E682" s="400"/>
    </row>
    <row r="683" spans="3:5" x14ac:dyDescent="0.25">
      <c r="C683" s="400"/>
      <c r="E683" s="400"/>
    </row>
    <row r="684" spans="3:5" x14ac:dyDescent="0.25">
      <c r="C684" s="400"/>
      <c r="E684" s="400"/>
    </row>
    <row r="685" spans="3:5" x14ac:dyDescent="0.25">
      <c r="C685" s="400"/>
      <c r="E685" s="400"/>
    </row>
    <row r="686" spans="3:5" x14ac:dyDescent="0.25">
      <c r="C686" s="400"/>
      <c r="E686" s="400"/>
    </row>
    <row r="687" spans="3:5" x14ac:dyDescent="0.25">
      <c r="C687" s="400"/>
      <c r="E687" s="400"/>
    </row>
    <row r="688" spans="3:5" x14ac:dyDescent="0.25">
      <c r="C688" s="400"/>
      <c r="E688" s="400"/>
    </row>
    <row r="689" spans="3:5" x14ac:dyDescent="0.25">
      <c r="C689" s="400"/>
      <c r="E689" s="400"/>
    </row>
    <row r="690" spans="3:5" x14ac:dyDescent="0.25">
      <c r="C690" s="400"/>
      <c r="E690" s="400"/>
    </row>
    <row r="691" spans="3:5" x14ac:dyDescent="0.25">
      <c r="C691" s="400"/>
      <c r="E691" s="400"/>
    </row>
    <row r="692" spans="3:5" x14ac:dyDescent="0.25">
      <c r="C692" s="400"/>
      <c r="E692" s="400"/>
    </row>
    <row r="693" spans="3:5" x14ac:dyDescent="0.25">
      <c r="C693" s="400"/>
      <c r="E693" s="400"/>
    </row>
    <row r="694" spans="3:5" x14ac:dyDescent="0.25">
      <c r="C694" s="400"/>
      <c r="E694" s="400"/>
    </row>
    <row r="695" spans="3:5" x14ac:dyDescent="0.25">
      <c r="C695" s="400"/>
      <c r="E695" s="400"/>
    </row>
    <row r="696" spans="3:5" x14ac:dyDescent="0.25">
      <c r="C696" s="400"/>
      <c r="E696" s="400"/>
    </row>
    <row r="697" spans="3:5" x14ac:dyDescent="0.25">
      <c r="C697" s="400"/>
      <c r="E697" s="400"/>
    </row>
    <row r="698" spans="3:5" x14ac:dyDescent="0.25">
      <c r="C698" s="400"/>
      <c r="E698" s="400"/>
    </row>
    <row r="699" spans="3:5" x14ac:dyDescent="0.25">
      <c r="C699" s="400"/>
      <c r="E699" s="400"/>
    </row>
    <row r="700" spans="3:5" x14ac:dyDescent="0.25">
      <c r="C700" s="400"/>
      <c r="E700" s="400"/>
    </row>
    <row r="701" spans="3:5" x14ac:dyDescent="0.25">
      <c r="C701" s="400"/>
      <c r="E701" s="400"/>
    </row>
    <row r="702" spans="3:5" x14ac:dyDescent="0.25">
      <c r="C702" s="400"/>
      <c r="E702" s="400"/>
    </row>
    <row r="703" spans="3:5" x14ac:dyDescent="0.25">
      <c r="C703" s="400"/>
      <c r="E703" s="400"/>
    </row>
    <row r="704" spans="3:5" x14ac:dyDescent="0.25">
      <c r="C704" s="400"/>
      <c r="E704" s="400"/>
    </row>
    <row r="705" spans="3:5" x14ac:dyDescent="0.25">
      <c r="C705" s="400"/>
      <c r="E705" s="400"/>
    </row>
    <row r="706" spans="3:5" x14ac:dyDescent="0.25">
      <c r="C706" s="400"/>
      <c r="E706" s="400"/>
    </row>
    <row r="707" spans="3:5" x14ac:dyDescent="0.25">
      <c r="C707" s="400"/>
      <c r="E707" s="400"/>
    </row>
    <row r="708" spans="3:5" x14ac:dyDescent="0.25">
      <c r="C708" s="400"/>
      <c r="E708" s="400"/>
    </row>
    <row r="709" spans="3:5" x14ac:dyDescent="0.25">
      <c r="C709" s="400"/>
      <c r="E709" s="400"/>
    </row>
    <row r="710" spans="3:5" x14ac:dyDescent="0.25">
      <c r="C710" s="400"/>
      <c r="E710" s="400"/>
    </row>
    <row r="711" spans="3:5" x14ac:dyDescent="0.25">
      <c r="C711" s="400"/>
      <c r="E711" s="400"/>
    </row>
    <row r="712" spans="3:5" x14ac:dyDescent="0.25">
      <c r="C712" s="400"/>
      <c r="E712" s="400"/>
    </row>
    <row r="713" spans="3:5" x14ac:dyDescent="0.25">
      <c r="C713" s="400"/>
      <c r="E713" s="400"/>
    </row>
    <row r="714" spans="3:5" x14ac:dyDescent="0.25">
      <c r="C714" s="400"/>
      <c r="E714" s="400"/>
    </row>
    <row r="715" spans="3:5" x14ac:dyDescent="0.25">
      <c r="C715" s="400"/>
      <c r="E715" s="400"/>
    </row>
    <row r="716" spans="3:5" x14ac:dyDescent="0.25">
      <c r="C716" s="400"/>
      <c r="E716" s="400"/>
    </row>
    <row r="717" spans="3:5" x14ac:dyDescent="0.25">
      <c r="C717" s="400"/>
      <c r="E717" s="400"/>
    </row>
    <row r="718" spans="3:5" x14ac:dyDescent="0.25">
      <c r="C718" s="400"/>
      <c r="E718" s="400"/>
    </row>
    <row r="719" spans="3:5" x14ac:dyDescent="0.25">
      <c r="C719" s="400"/>
      <c r="E719" s="400"/>
    </row>
    <row r="720" spans="3:5" x14ac:dyDescent="0.25">
      <c r="C720" s="400"/>
      <c r="E720" s="400"/>
    </row>
    <row r="721" spans="3:5" x14ac:dyDescent="0.25">
      <c r="C721" s="400"/>
      <c r="E721" s="400"/>
    </row>
    <row r="722" spans="3:5" x14ac:dyDescent="0.25">
      <c r="C722" s="400"/>
      <c r="E722" s="400"/>
    </row>
    <row r="723" spans="3:5" x14ac:dyDescent="0.25">
      <c r="C723" s="400"/>
      <c r="E723" s="400"/>
    </row>
    <row r="724" spans="3:5" x14ac:dyDescent="0.25">
      <c r="C724" s="400"/>
      <c r="E724" s="400"/>
    </row>
    <row r="725" spans="3:5" x14ac:dyDescent="0.25">
      <c r="C725" s="400"/>
      <c r="E725" s="400"/>
    </row>
    <row r="726" spans="3:5" x14ac:dyDescent="0.25">
      <c r="C726" s="400"/>
      <c r="E726" s="400"/>
    </row>
    <row r="727" spans="3:5" x14ac:dyDescent="0.25">
      <c r="C727" s="400"/>
      <c r="E727" s="400"/>
    </row>
    <row r="728" spans="3:5" x14ac:dyDescent="0.25">
      <c r="C728" s="400"/>
      <c r="E728" s="400"/>
    </row>
    <row r="729" spans="3:5" x14ac:dyDescent="0.25">
      <c r="C729" s="400"/>
      <c r="E729" s="400"/>
    </row>
    <row r="730" spans="3:5" x14ac:dyDescent="0.25">
      <c r="C730" s="400"/>
      <c r="E730" s="400"/>
    </row>
    <row r="731" spans="3:5" x14ac:dyDescent="0.25">
      <c r="C731" s="400"/>
      <c r="E731" s="400"/>
    </row>
    <row r="732" spans="3:5" x14ac:dyDescent="0.25">
      <c r="C732" s="400"/>
      <c r="E732" s="400"/>
    </row>
    <row r="733" spans="3:5" x14ac:dyDescent="0.25">
      <c r="C733" s="400"/>
      <c r="E733" s="400"/>
    </row>
    <row r="734" spans="3:5" x14ac:dyDescent="0.25">
      <c r="C734" s="400"/>
      <c r="E734" s="400"/>
    </row>
    <row r="735" spans="3:5" x14ac:dyDescent="0.25">
      <c r="C735" s="400"/>
      <c r="E735" s="400"/>
    </row>
    <row r="736" spans="3:5" x14ac:dyDescent="0.25">
      <c r="C736" s="400"/>
      <c r="E736" s="400"/>
    </row>
    <row r="737" spans="3:5" x14ac:dyDescent="0.25">
      <c r="C737" s="400"/>
      <c r="E737" s="400"/>
    </row>
    <row r="738" spans="3:5" x14ac:dyDescent="0.25">
      <c r="C738" s="400"/>
      <c r="E738" s="400"/>
    </row>
    <row r="739" spans="3:5" x14ac:dyDescent="0.25">
      <c r="C739" s="400"/>
      <c r="E739" s="400"/>
    </row>
    <row r="740" spans="3:5" x14ac:dyDescent="0.25">
      <c r="C740" s="400"/>
      <c r="E740" s="400"/>
    </row>
    <row r="741" spans="3:5" x14ac:dyDescent="0.25">
      <c r="C741" s="400"/>
      <c r="E741" s="400"/>
    </row>
    <row r="742" spans="3:5" x14ac:dyDescent="0.25">
      <c r="C742" s="400"/>
      <c r="E742" s="400"/>
    </row>
    <row r="743" spans="3:5" x14ac:dyDescent="0.25">
      <c r="C743" s="400"/>
      <c r="E743" s="400"/>
    </row>
    <row r="744" spans="3:5" x14ac:dyDescent="0.25">
      <c r="C744" s="400"/>
      <c r="E744" s="400"/>
    </row>
    <row r="745" spans="3:5" x14ac:dyDescent="0.25">
      <c r="C745" s="400"/>
      <c r="E745" s="400"/>
    </row>
    <row r="746" spans="3:5" x14ac:dyDescent="0.25">
      <c r="C746" s="400"/>
      <c r="E746" s="400"/>
    </row>
    <row r="747" spans="3:5" x14ac:dyDescent="0.25">
      <c r="C747" s="400"/>
      <c r="E747" s="400"/>
    </row>
    <row r="748" spans="3:5" x14ac:dyDescent="0.25">
      <c r="C748" s="400"/>
      <c r="E748" s="400"/>
    </row>
    <row r="749" spans="3:5" x14ac:dyDescent="0.25">
      <c r="C749" s="400"/>
      <c r="E749" s="400"/>
    </row>
    <row r="750" spans="3:5" x14ac:dyDescent="0.25">
      <c r="C750" s="400"/>
      <c r="E750" s="400"/>
    </row>
    <row r="751" spans="3:5" x14ac:dyDescent="0.25">
      <c r="C751" s="400"/>
      <c r="E751" s="400"/>
    </row>
    <row r="752" spans="3:5" x14ac:dyDescent="0.25">
      <c r="C752" s="400"/>
      <c r="E752" s="400"/>
    </row>
    <row r="753" spans="3:5" x14ac:dyDescent="0.25">
      <c r="C753" s="400"/>
      <c r="E753" s="400"/>
    </row>
    <row r="754" spans="3:5" x14ac:dyDescent="0.25">
      <c r="C754" s="400"/>
      <c r="E754" s="400"/>
    </row>
    <row r="755" spans="3:5" x14ac:dyDescent="0.25">
      <c r="C755" s="400"/>
      <c r="E755" s="400"/>
    </row>
    <row r="756" spans="3:5" x14ac:dyDescent="0.25">
      <c r="C756" s="400"/>
      <c r="E756" s="400"/>
    </row>
    <row r="757" spans="3:5" x14ac:dyDescent="0.25">
      <c r="C757" s="400"/>
      <c r="E757" s="400"/>
    </row>
    <row r="758" spans="3:5" x14ac:dyDescent="0.25">
      <c r="C758" s="400"/>
      <c r="E758" s="400"/>
    </row>
    <row r="759" spans="3:5" x14ac:dyDescent="0.25">
      <c r="C759" s="400"/>
      <c r="E759" s="400"/>
    </row>
    <row r="760" spans="3:5" x14ac:dyDescent="0.25">
      <c r="C760" s="400"/>
      <c r="E760" s="400"/>
    </row>
    <row r="761" spans="3:5" x14ac:dyDescent="0.25">
      <c r="C761" s="400"/>
      <c r="E761" s="400"/>
    </row>
    <row r="762" spans="3:5" x14ac:dyDescent="0.25">
      <c r="C762" s="400"/>
      <c r="E762" s="400"/>
    </row>
    <row r="763" spans="3:5" x14ac:dyDescent="0.25">
      <c r="C763" s="400"/>
      <c r="E763" s="400"/>
    </row>
    <row r="764" spans="3:5" x14ac:dyDescent="0.25">
      <c r="C764" s="400"/>
      <c r="E764" s="400"/>
    </row>
    <row r="765" spans="3:5" x14ac:dyDescent="0.25">
      <c r="C765" s="400"/>
      <c r="E765" s="400"/>
    </row>
    <row r="766" spans="3:5" x14ac:dyDescent="0.25">
      <c r="C766" s="400"/>
      <c r="E766" s="400"/>
    </row>
    <row r="767" spans="3:5" x14ac:dyDescent="0.25">
      <c r="C767" s="400"/>
      <c r="E767" s="400"/>
    </row>
    <row r="768" spans="3:5" x14ac:dyDescent="0.25">
      <c r="C768" s="400"/>
      <c r="E768" s="400"/>
    </row>
    <row r="769" spans="3:5" x14ac:dyDescent="0.25">
      <c r="C769" s="400"/>
      <c r="E769" s="400"/>
    </row>
    <row r="770" spans="3:5" x14ac:dyDescent="0.25">
      <c r="C770" s="400"/>
      <c r="E770" s="400"/>
    </row>
    <row r="771" spans="3:5" x14ac:dyDescent="0.25">
      <c r="C771" s="400"/>
      <c r="E771" s="400"/>
    </row>
    <row r="772" spans="3:5" x14ac:dyDescent="0.25">
      <c r="C772" s="400"/>
      <c r="E772" s="400"/>
    </row>
    <row r="773" spans="3:5" x14ac:dyDescent="0.25">
      <c r="C773" s="400"/>
      <c r="E773" s="400"/>
    </row>
    <row r="774" spans="3:5" x14ac:dyDescent="0.25">
      <c r="C774" s="400"/>
      <c r="E774" s="400"/>
    </row>
    <row r="775" spans="3:5" x14ac:dyDescent="0.25">
      <c r="C775" s="400"/>
      <c r="E775" s="400"/>
    </row>
    <row r="776" spans="3:5" x14ac:dyDescent="0.25">
      <c r="C776" s="400"/>
      <c r="E776" s="400"/>
    </row>
    <row r="777" spans="3:5" x14ac:dyDescent="0.25">
      <c r="C777" s="400"/>
      <c r="E777" s="400"/>
    </row>
    <row r="778" spans="3:5" x14ac:dyDescent="0.25">
      <c r="C778" s="400"/>
      <c r="E778" s="400"/>
    </row>
    <row r="779" spans="3:5" x14ac:dyDescent="0.25">
      <c r="C779" s="400"/>
      <c r="E779" s="400"/>
    </row>
    <row r="780" spans="3:5" x14ac:dyDescent="0.25">
      <c r="C780" s="400"/>
      <c r="E780" s="400"/>
    </row>
    <row r="781" spans="3:5" x14ac:dyDescent="0.25">
      <c r="C781" s="400"/>
      <c r="E781" s="400"/>
    </row>
    <row r="782" spans="3:5" x14ac:dyDescent="0.25">
      <c r="C782" s="400"/>
      <c r="E782" s="400"/>
    </row>
    <row r="783" spans="3:5" x14ac:dyDescent="0.25">
      <c r="C783" s="400"/>
      <c r="E783" s="400"/>
    </row>
    <row r="784" spans="3:5" x14ac:dyDescent="0.25">
      <c r="C784" s="400"/>
      <c r="E784" s="400"/>
    </row>
    <row r="785" spans="3:5" x14ac:dyDescent="0.25">
      <c r="C785" s="400"/>
      <c r="E785" s="400"/>
    </row>
    <row r="786" spans="3:5" x14ac:dyDescent="0.25">
      <c r="C786" s="400"/>
      <c r="E786" s="400"/>
    </row>
    <row r="787" spans="3:5" x14ac:dyDescent="0.25">
      <c r="C787" s="400"/>
      <c r="E787" s="400"/>
    </row>
    <row r="788" spans="3:5" x14ac:dyDescent="0.25">
      <c r="C788" s="400"/>
      <c r="E788" s="400"/>
    </row>
    <row r="789" spans="3:5" x14ac:dyDescent="0.25">
      <c r="C789" s="400"/>
      <c r="E789" s="400"/>
    </row>
    <row r="790" spans="3:5" x14ac:dyDescent="0.25">
      <c r="C790" s="400"/>
      <c r="E790" s="400"/>
    </row>
    <row r="791" spans="3:5" x14ac:dyDescent="0.25">
      <c r="C791" s="400"/>
      <c r="E791" s="400"/>
    </row>
    <row r="792" spans="3:5" x14ac:dyDescent="0.25">
      <c r="C792" s="400"/>
      <c r="E792" s="400"/>
    </row>
    <row r="793" spans="3:5" x14ac:dyDescent="0.25">
      <c r="C793" s="400"/>
      <c r="E793" s="400"/>
    </row>
    <row r="794" spans="3:5" x14ac:dyDescent="0.25">
      <c r="C794" s="400"/>
      <c r="E794" s="400"/>
    </row>
    <row r="795" spans="3:5" x14ac:dyDescent="0.25">
      <c r="C795" s="400"/>
      <c r="E795" s="400"/>
    </row>
    <row r="796" spans="3:5" x14ac:dyDescent="0.25">
      <c r="C796" s="400"/>
      <c r="E796" s="400"/>
    </row>
    <row r="797" spans="3:5" x14ac:dyDescent="0.25">
      <c r="C797" s="400"/>
      <c r="E797" s="400"/>
    </row>
    <row r="798" spans="3:5" x14ac:dyDescent="0.25">
      <c r="C798" s="400"/>
      <c r="E798" s="400"/>
    </row>
    <row r="799" spans="3:5" x14ac:dyDescent="0.25">
      <c r="C799" s="400"/>
      <c r="E799" s="400"/>
    </row>
    <row r="800" spans="3:5" x14ac:dyDescent="0.25">
      <c r="C800" s="400"/>
      <c r="E800" s="400"/>
    </row>
    <row r="801" spans="3:5" x14ac:dyDescent="0.25">
      <c r="C801" s="400"/>
      <c r="E801" s="400"/>
    </row>
    <row r="802" spans="3:5" x14ac:dyDescent="0.25">
      <c r="C802" s="400"/>
      <c r="E802" s="400"/>
    </row>
    <row r="803" spans="3:5" x14ac:dyDescent="0.25">
      <c r="C803" s="400"/>
      <c r="E803" s="400"/>
    </row>
    <row r="804" spans="3:5" x14ac:dyDescent="0.25">
      <c r="C804" s="400"/>
      <c r="E804" s="400"/>
    </row>
    <row r="805" spans="3:5" x14ac:dyDescent="0.25">
      <c r="C805" s="400"/>
      <c r="E805" s="400"/>
    </row>
    <row r="806" spans="3:5" x14ac:dyDescent="0.25">
      <c r="C806" s="400"/>
      <c r="E806" s="400"/>
    </row>
    <row r="807" spans="3:5" x14ac:dyDescent="0.25">
      <c r="C807" s="400"/>
      <c r="E807" s="400"/>
    </row>
    <row r="808" spans="3:5" x14ac:dyDescent="0.25">
      <c r="C808" s="400"/>
      <c r="E808" s="400"/>
    </row>
    <row r="809" spans="3:5" x14ac:dyDescent="0.25">
      <c r="C809" s="400"/>
      <c r="E809" s="400"/>
    </row>
    <row r="810" spans="3:5" x14ac:dyDescent="0.25">
      <c r="C810" s="400"/>
      <c r="E810" s="400"/>
    </row>
    <row r="811" spans="3:5" x14ac:dyDescent="0.25">
      <c r="C811" s="400"/>
      <c r="E811" s="400"/>
    </row>
    <row r="812" spans="3:5" x14ac:dyDescent="0.25">
      <c r="C812" s="400"/>
      <c r="E812" s="400"/>
    </row>
    <row r="813" spans="3:5" x14ac:dyDescent="0.25">
      <c r="C813" s="400"/>
      <c r="E813" s="400"/>
    </row>
    <row r="814" spans="3:5" x14ac:dyDescent="0.25">
      <c r="C814" s="400"/>
      <c r="E814" s="400"/>
    </row>
    <row r="815" spans="3:5" x14ac:dyDescent="0.25">
      <c r="C815" s="400"/>
      <c r="E815" s="400"/>
    </row>
    <row r="816" spans="3:5" x14ac:dyDescent="0.25">
      <c r="C816" s="400"/>
      <c r="E816" s="400"/>
    </row>
    <row r="817" spans="3:5" x14ac:dyDescent="0.25">
      <c r="C817" s="400"/>
      <c r="E817" s="400"/>
    </row>
    <row r="818" spans="3:5" x14ac:dyDescent="0.25">
      <c r="C818" s="400"/>
      <c r="E818" s="400"/>
    </row>
    <row r="819" spans="3:5" x14ac:dyDescent="0.25">
      <c r="C819" s="400"/>
      <c r="E819" s="400"/>
    </row>
    <row r="820" spans="3:5" x14ac:dyDescent="0.25">
      <c r="C820" s="400"/>
      <c r="E820" s="400"/>
    </row>
    <row r="821" spans="3:5" x14ac:dyDescent="0.25">
      <c r="C821" s="400"/>
      <c r="E821" s="400"/>
    </row>
    <row r="822" spans="3:5" x14ac:dyDescent="0.25">
      <c r="C822" s="400"/>
      <c r="E822" s="400"/>
    </row>
    <row r="823" spans="3:5" x14ac:dyDescent="0.25">
      <c r="C823" s="400"/>
      <c r="E823" s="400"/>
    </row>
    <row r="824" spans="3:5" x14ac:dyDescent="0.25">
      <c r="C824" s="400"/>
      <c r="E824" s="400"/>
    </row>
    <row r="825" spans="3:5" x14ac:dyDescent="0.25">
      <c r="C825" s="400"/>
      <c r="E825" s="400"/>
    </row>
    <row r="826" spans="3:5" x14ac:dyDescent="0.25">
      <c r="C826" s="400"/>
      <c r="E826" s="400"/>
    </row>
    <row r="827" spans="3:5" x14ac:dyDescent="0.25">
      <c r="C827" s="400"/>
      <c r="E827" s="400"/>
    </row>
    <row r="828" spans="3:5" x14ac:dyDescent="0.25">
      <c r="C828" s="400"/>
      <c r="E828" s="400"/>
    </row>
    <row r="829" spans="3:5" x14ac:dyDescent="0.25">
      <c r="C829" s="400"/>
      <c r="E829" s="400"/>
    </row>
    <row r="830" spans="3:5" x14ac:dyDescent="0.25">
      <c r="C830" s="400"/>
      <c r="E830" s="400"/>
    </row>
    <row r="831" spans="3:5" x14ac:dyDescent="0.25">
      <c r="C831" s="400"/>
      <c r="E831" s="400"/>
    </row>
    <row r="832" spans="3:5" x14ac:dyDescent="0.25">
      <c r="C832" s="400"/>
      <c r="E832" s="400"/>
    </row>
    <row r="833" spans="3:5" x14ac:dyDescent="0.25">
      <c r="C833" s="400"/>
      <c r="E833" s="400"/>
    </row>
    <row r="834" spans="3:5" x14ac:dyDescent="0.25">
      <c r="C834" s="400"/>
      <c r="E834" s="400"/>
    </row>
    <row r="835" spans="3:5" x14ac:dyDescent="0.25">
      <c r="C835" s="400"/>
      <c r="E835" s="400"/>
    </row>
    <row r="836" spans="3:5" x14ac:dyDescent="0.25">
      <c r="C836" s="400"/>
      <c r="E836" s="400"/>
    </row>
    <row r="837" spans="3:5" x14ac:dyDescent="0.25">
      <c r="C837" s="400"/>
      <c r="E837" s="400"/>
    </row>
    <row r="838" spans="3:5" x14ac:dyDescent="0.25">
      <c r="C838" s="400"/>
      <c r="E838" s="400"/>
    </row>
    <row r="839" spans="3:5" x14ac:dyDescent="0.25">
      <c r="C839" s="400"/>
      <c r="E839" s="400"/>
    </row>
    <row r="840" spans="3:5" x14ac:dyDescent="0.25">
      <c r="C840" s="400"/>
      <c r="E840" s="400"/>
    </row>
    <row r="841" spans="3:5" x14ac:dyDescent="0.25">
      <c r="C841" s="400"/>
      <c r="E841" s="400"/>
    </row>
    <row r="842" spans="3:5" x14ac:dyDescent="0.25">
      <c r="C842" s="400"/>
      <c r="E842" s="400"/>
    </row>
    <row r="843" spans="3:5" x14ac:dyDescent="0.25">
      <c r="C843" s="400"/>
      <c r="E843" s="400"/>
    </row>
    <row r="844" spans="3:5" x14ac:dyDescent="0.25">
      <c r="C844" s="400"/>
      <c r="E844" s="400"/>
    </row>
    <row r="845" spans="3:5" x14ac:dyDescent="0.25">
      <c r="C845" s="400"/>
      <c r="E845" s="400"/>
    </row>
    <row r="846" spans="3:5" x14ac:dyDescent="0.25">
      <c r="C846" s="400"/>
      <c r="E846" s="400"/>
    </row>
    <row r="847" spans="3:5" x14ac:dyDescent="0.25">
      <c r="C847" s="400"/>
      <c r="E847" s="400"/>
    </row>
    <row r="848" spans="3:5" x14ac:dyDescent="0.25">
      <c r="C848" s="400"/>
      <c r="E848" s="400"/>
    </row>
    <row r="849" spans="3:5" x14ac:dyDescent="0.25">
      <c r="C849" s="400"/>
      <c r="E849" s="400"/>
    </row>
    <row r="850" spans="3:5" x14ac:dyDescent="0.25">
      <c r="C850" s="400"/>
      <c r="E850" s="400"/>
    </row>
    <row r="851" spans="3:5" x14ac:dyDescent="0.25">
      <c r="C851" s="400"/>
      <c r="E851" s="400"/>
    </row>
    <row r="852" spans="3:5" x14ac:dyDescent="0.25">
      <c r="C852" s="400"/>
      <c r="E852" s="400"/>
    </row>
    <row r="853" spans="3:5" x14ac:dyDescent="0.25">
      <c r="C853" s="400"/>
      <c r="E853" s="400"/>
    </row>
    <row r="854" spans="3:5" x14ac:dyDescent="0.25">
      <c r="C854" s="400"/>
      <c r="E854" s="400"/>
    </row>
    <row r="855" spans="3:5" x14ac:dyDescent="0.25">
      <c r="C855" s="400"/>
      <c r="E855" s="400"/>
    </row>
    <row r="856" spans="3:5" x14ac:dyDescent="0.25">
      <c r="C856" s="400"/>
      <c r="E856" s="400"/>
    </row>
    <row r="857" spans="3:5" x14ac:dyDescent="0.25">
      <c r="C857" s="400"/>
      <c r="E857" s="400"/>
    </row>
    <row r="858" spans="3:5" x14ac:dyDescent="0.25">
      <c r="C858" s="400"/>
      <c r="E858" s="400"/>
    </row>
    <row r="859" spans="3:5" x14ac:dyDescent="0.25">
      <c r="C859" s="400"/>
      <c r="E859" s="400"/>
    </row>
    <row r="860" spans="3:5" x14ac:dyDescent="0.25">
      <c r="C860" s="400"/>
      <c r="E860" s="400"/>
    </row>
    <row r="861" spans="3:5" x14ac:dyDescent="0.25">
      <c r="C861" s="400"/>
      <c r="E861" s="400"/>
    </row>
    <row r="862" spans="3:5" x14ac:dyDescent="0.25">
      <c r="C862" s="400"/>
      <c r="E862" s="400"/>
    </row>
    <row r="863" spans="3:5" x14ac:dyDescent="0.25">
      <c r="C863" s="400"/>
      <c r="E863" s="400"/>
    </row>
    <row r="864" spans="3:5" x14ac:dyDescent="0.25">
      <c r="C864" s="400"/>
      <c r="E864" s="400"/>
    </row>
    <row r="865" spans="3:5" x14ac:dyDescent="0.25">
      <c r="C865" s="400"/>
      <c r="E865" s="400"/>
    </row>
    <row r="866" spans="3:5" x14ac:dyDescent="0.25">
      <c r="C866" s="400"/>
      <c r="E866" s="400"/>
    </row>
    <row r="867" spans="3:5" x14ac:dyDescent="0.25">
      <c r="C867" s="400"/>
      <c r="E867" s="400"/>
    </row>
    <row r="868" spans="3:5" x14ac:dyDescent="0.25">
      <c r="C868" s="400"/>
      <c r="E868" s="400"/>
    </row>
    <row r="869" spans="3:5" x14ac:dyDescent="0.25">
      <c r="C869" s="400"/>
      <c r="E869" s="400"/>
    </row>
    <row r="870" spans="3:5" x14ac:dyDescent="0.25">
      <c r="C870" s="400"/>
      <c r="E870" s="400"/>
    </row>
    <row r="871" spans="3:5" x14ac:dyDescent="0.25">
      <c r="C871" s="400"/>
      <c r="E871" s="400"/>
    </row>
    <row r="872" spans="3:5" x14ac:dyDescent="0.25">
      <c r="C872" s="400"/>
      <c r="E872" s="400"/>
    </row>
    <row r="873" spans="3:5" x14ac:dyDescent="0.25">
      <c r="C873" s="400"/>
      <c r="E873" s="400"/>
    </row>
    <row r="874" spans="3:5" x14ac:dyDescent="0.25">
      <c r="C874" s="400"/>
      <c r="E874" s="400"/>
    </row>
    <row r="875" spans="3:5" x14ac:dyDescent="0.25">
      <c r="C875" s="400"/>
      <c r="E875" s="400"/>
    </row>
    <row r="876" spans="3:5" x14ac:dyDescent="0.25">
      <c r="C876" s="400"/>
      <c r="E876" s="400"/>
    </row>
    <row r="877" spans="3:5" x14ac:dyDescent="0.25">
      <c r="C877" s="400"/>
      <c r="E877" s="400"/>
    </row>
    <row r="878" spans="3:5" x14ac:dyDescent="0.25">
      <c r="C878" s="400"/>
      <c r="E878" s="400"/>
    </row>
    <row r="879" spans="3:5" x14ac:dyDescent="0.25">
      <c r="C879" s="400"/>
      <c r="E879" s="400"/>
    </row>
    <row r="880" spans="3:5" x14ac:dyDescent="0.25">
      <c r="C880" s="400"/>
      <c r="E880" s="400"/>
    </row>
    <row r="881" spans="3:5" x14ac:dyDescent="0.25">
      <c r="C881" s="400"/>
      <c r="E881" s="400"/>
    </row>
    <row r="882" spans="3:5" x14ac:dyDescent="0.25">
      <c r="C882" s="400"/>
      <c r="E882" s="400"/>
    </row>
    <row r="883" spans="3:5" x14ac:dyDescent="0.25">
      <c r="C883" s="400"/>
      <c r="E883" s="400"/>
    </row>
    <row r="884" spans="3:5" x14ac:dyDescent="0.25">
      <c r="C884" s="400"/>
      <c r="E884" s="400"/>
    </row>
    <row r="885" spans="3:5" x14ac:dyDescent="0.25">
      <c r="C885" s="400"/>
      <c r="E885" s="400"/>
    </row>
    <row r="886" spans="3:5" x14ac:dyDescent="0.25">
      <c r="C886" s="400"/>
      <c r="E886" s="400"/>
    </row>
    <row r="887" spans="3:5" x14ac:dyDescent="0.25">
      <c r="C887" s="400"/>
      <c r="E887" s="400"/>
    </row>
    <row r="888" spans="3:5" x14ac:dyDescent="0.25">
      <c r="C888" s="400"/>
      <c r="E888" s="400"/>
    </row>
    <row r="889" spans="3:5" x14ac:dyDescent="0.25">
      <c r="C889" s="400"/>
      <c r="E889" s="400"/>
    </row>
    <row r="890" spans="3:5" x14ac:dyDescent="0.25">
      <c r="C890" s="400"/>
      <c r="E890" s="400"/>
    </row>
    <row r="891" spans="3:5" x14ac:dyDescent="0.25">
      <c r="C891" s="400"/>
      <c r="E891" s="400"/>
    </row>
    <row r="892" spans="3:5" x14ac:dyDescent="0.25">
      <c r="C892" s="400"/>
      <c r="E892" s="400"/>
    </row>
    <row r="893" spans="3:5" x14ac:dyDescent="0.25">
      <c r="C893" s="400"/>
      <c r="E893" s="400"/>
    </row>
    <row r="894" spans="3:5" x14ac:dyDescent="0.25">
      <c r="C894" s="400"/>
      <c r="E894" s="400"/>
    </row>
    <row r="895" spans="3:5" x14ac:dyDescent="0.25">
      <c r="C895" s="400"/>
      <c r="E895" s="400"/>
    </row>
    <row r="896" spans="3:5" x14ac:dyDescent="0.25">
      <c r="C896" s="400"/>
      <c r="E896" s="400"/>
    </row>
    <row r="897" spans="3:5" x14ac:dyDescent="0.25">
      <c r="C897" s="400"/>
      <c r="E897" s="400"/>
    </row>
    <row r="898" spans="3:5" x14ac:dyDescent="0.25">
      <c r="C898" s="400"/>
      <c r="E898" s="400"/>
    </row>
    <row r="899" spans="3:5" x14ac:dyDescent="0.25">
      <c r="C899" s="400"/>
      <c r="E899" s="400"/>
    </row>
    <row r="900" spans="3:5" x14ac:dyDescent="0.25">
      <c r="C900" s="400"/>
      <c r="E900" s="400"/>
    </row>
    <row r="901" spans="3:5" x14ac:dyDescent="0.25">
      <c r="C901" s="400"/>
      <c r="E901" s="400"/>
    </row>
    <row r="902" spans="3:5" x14ac:dyDescent="0.25">
      <c r="C902" s="400"/>
      <c r="E902" s="400"/>
    </row>
    <row r="903" spans="3:5" x14ac:dyDescent="0.25">
      <c r="C903" s="400"/>
      <c r="E903" s="400"/>
    </row>
    <row r="904" spans="3:5" x14ac:dyDescent="0.25">
      <c r="C904" s="400"/>
      <c r="E904" s="400"/>
    </row>
    <row r="905" spans="3:5" x14ac:dyDescent="0.25">
      <c r="C905" s="400"/>
      <c r="E905" s="400"/>
    </row>
    <row r="906" spans="3:5" x14ac:dyDescent="0.25">
      <c r="C906" s="400"/>
      <c r="E906" s="400"/>
    </row>
    <row r="907" spans="3:5" x14ac:dyDescent="0.25">
      <c r="C907" s="400"/>
      <c r="E907" s="400"/>
    </row>
    <row r="908" spans="3:5" x14ac:dyDescent="0.25">
      <c r="C908" s="400"/>
      <c r="E908" s="400"/>
    </row>
    <row r="909" spans="3:5" x14ac:dyDescent="0.25">
      <c r="C909" s="400"/>
      <c r="E909" s="400"/>
    </row>
    <row r="910" spans="3:5" x14ac:dyDescent="0.25">
      <c r="C910" s="400"/>
      <c r="E910" s="400"/>
    </row>
    <row r="911" spans="3:5" x14ac:dyDescent="0.25">
      <c r="C911" s="400"/>
      <c r="E911" s="400"/>
    </row>
    <row r="912" spans="3:5" x14ac:dyDescent="0.25">
      <c r="C912" s="400"/>
      <c r="E912" s="400"/>
    </row>
    <row r="913" spans="3:5" x14ac:dyDescent="0.25">
      <c r="C913" s="400"/>
      <c r="E913" s="400"/>
    </row>
    <row r="914" spans="3:5" x14ac:dyDescent="0.25">
      <c r="C914" s="400"/>
      <c r="E914" s="400"/>
    </row>
    <row r="915" spans="3:5" x14ac:dyDescent="0.25">
      <c r="C915" s="400"/>
      <c r="E915" s="400"/>
    </row>
    <row r="916" spans="3:5" x14ac:dyDescent="0.25">
      <c r="C916" s="400"/>
      <c r="E916" s="400"/>
    </row>
    <row r="917" spans="3:5" x14ac:dyDescent="0.25">
      <c r="C917" s="400"/>
      <c r="E917" s="400"/>
    </row>
    <row r="918" spans="3:5" x14ac:dyDescent="0.25">
      <c r="C918" s="400"/>
      <c r="E918" s="400"/>
    </row>
    <row r="919" spans="3:5" x14ac:dyDescent="0.25">
      <c r="C919" s="400"/>
      <c r="E919" s="400"/>
    </row>
    <row r="920" spans="3:5" x14ac:dyDescent="0.25">
      <c r="C920" s="400"/>
      <c r="E920" s="400"/>
    </row>
    <row r="921" spans="3:5" x14ac:dyDescent="0.25">
      <c r="C921" s="400"/>
      <c r="E921" s="400"/>
    </row>
    <row r="922" spans="3:5" x14ac:dyDescent="0.25">
      <c r="C922" s="400"/>
      <c r="E922" s="400"/>
    </row>
    <row r="923" spans="3:5" x14ac:dyDescent="0.25">
      <c r="C923" s="400"/>
      <c r="E923" s="400"/>
    </row>
    <row r="924" spans="3:5" x14ac:dyDescent="0.25">
      <c r="C924" s="400"/>
      <c r="E924" s="400"/>
    </row>
    <row r="925" spans="3:5" x14ac:dyDescent="0.25">
      <c r="C925" s="400"/>
      <c r="E925" s="400"/>
    </row>
    <row r="926" spans="3:5" x14ac:dyDescent="0.25">
      <c r="C926" s="400"/>
      <c r="E926" s="400"/>
    </row>
    <row r="927" spans="3:5" x14ac:dyDescent="0.25">
      <c r="C927" s="400"/>
      <c r="E927" s="400"/>
    </row>
    <row r="928" spans="3:5" x14ac:dyDescent="0.25">
      <c r="C928" s="400"/>
      <c r="E928" s="400"/>
    </row>
    <row r="929" spans="3:5" x14ac:dyDescent="0.25">
      <c r="C929" s="400"/>
      <c r="E929" s="400"/>
    </row>
    <row r="930" spans="3:5" x14ac:dyDescent="0.25">
      <c r="C930" s="400"/>
      <c r="E930" s="400"/>
    </row>
    <row r="931" spans="3:5" x14ac:dyDescent="0.25">
      <c r="C931" s="400"/>
      <c r="E931" s="400"/>
    </row>
    <row r="932" spans="3:5" x14ac:dyDescent="0.25">
      <c r="C932" s="400"/>
      <c r="E932" s="400"/>
    </row>
    <row r="933" spans="3:5" x14ac:dyDescent="0.25">
      <c r="C933" s="400"/>
      <c r="E933" s="400"/>
    </row>
    <row r="934" spans="3:5" x14ac:dyDescent="0.25">
      <c r="C934" s="400"/>
      <c r="E934" s="400"/>
    </row>
    <row r="935" spans="3:5" x14ac:dyDescent="0.25">
      <c r="C935" s="400"/>
      <c r="E935" s="400"/>
    </row>
    <row r="936" spans="3:5" x14ac:dyDescent="0.25">
      <c r="C936" s="400"/>
      <c r="E936" s="400"/>
    </row>
    <row r="937" spans="3:5" x14ac:dyDescent="0.25">
      <c r="C937" s="400"/>
      <c r="E937" s="400"/>
    </row>
    <row r="938" spans="3:5" x14ac:dyDescent="0.25">
      <c r="C938" s="400"/>
      <c r="E938" s="400"/>
    </row>
    <row r="939" spans="3:5" x14ac:dyDescent="0.25">
      <c r="C939" s="400"/>
      <c r="E939" s="400"/>
    </row>
    <row r="940" spans="3:5" x14ac:dyDescent="0.25">
      <c r="C940" s="400"/>
      <c r="E940" s="400"/>
    </row>
    <row r="941" spans="3:5" x14ac:dyDescent="0.25">
      <c r="C941" s="400"/>
      <c r="E941" s="400"/>
    </row>
    <row r="942" spans="3:5" x14ac:dyDescent="0.25">
      <c r="C942" s="400"/>
      <c r="E942" s="400"/>
    </row>
    <row r="943" spans="3:5" x14ac:dyDescent="0.25">
      <c r="C943" s="400"/>
      <c r="E943" s="400"/>
    </row>
    <row r="944" spans="3:5" x14ac:dyDescent="0.25">
      <c r="C944" s="400"/>
      <c r="E944" s="400"/>
    </row>
    <row r="945" spans="3:5" x14ac:dyDescent="0.25">
      <c r="C945" s="400"/>
      <c r="E945" s="400"/>
    </row>
    <row r="946" spans="3:5" x14ac:dyDescent="0.25">
      <c r="C946" s="400"/>
      <c r="E946" s="400"/>
    </row>
    <row r="947" spans="3:5" x14ac:dyDescent="0.25">
      <c r="C947" s="400"/>
      <c r="E947" s="400"/>
    </row>
    <row r="948" spans="3:5" x14ac:dyDescent="0.25">
      <c r="C948" s="400"/>
      <c r="E948" s="400"/>
    </row>
    <row r="949" spans="3:5" x14ac:dyDescent="0.25">
      <c r="C949" s="400"/>
      <c r="E949" s="400"/>
    </row>
    <row r="950" spans="3:5" x14ac:dyDescent="0.25">
      <c r="C950" s="400"/>
      <c r="E950" s="400"/>
    </row>
    <row r="951" spans="3:5" x14ac:dyDescent="0.25">
      <c r="C951" s="400"/>
      <c r="E951" s="400"/>
    </row>
    <row r="952" spans="3:5" x14ac:dyDescent="0.25">
      <c r="C952" s="400"/>
      <c r="E952" s="400"/>
    </row>
    <row r="953" spans="3:5" x14ac:dyDescent="0.25">
      <c r="C953" s="400"/>
      <c r="E953" s="400"/>
    </row>
    <row r="954" spans="3:5" x14ac:dyDescent="0.25">
      <c r="C954" s="400"/>
      <c r="E954" s="400"/>
    </row>
    <row r="955" spans="3:5" x14ac:dyDescent="0.25">
      <c r="C955" s="400"/>
      <c r="E955" s="400"/>
    </row>
    <row r="956" spans="3:5" x14ac:dyDescent="0.25">
      <c r="C956" s="400"/>
      <c r="E956" s="400"/>
    </row>
    <row r="957" spans="3:5" x14ac:dyDescent="0.25">
      <c r="C957" s="400"/>
      <c r="E957" s="400"/>
    </row>
    <row r="958" spans="3:5" x14ac:dyDescent="0.25">
      <c r="C958" s="400"/>
      <c r="E958" s="400"/>
    </row>
    <row r="959" spans="3:5" x14ac:dyDescent="0.25">
      <c r="C959" s="400"/>
      <c r="E959" s="400"/>
    </row>
    <row r="960" spans="3:5" x14ac:dyDescent="0.25">
      <c r="C960" s="400"/>
      <c r="E960" s="400"/>
    </row>
    <row r="961" spans="3:5" x14ac:dyDescent="0.25">
      <c r="C961" s="400"/>
      <c r="E961" s="400"/>
    </row>
    <row r="962" spans="3:5" x14ac:dyDescent="0.25">
      <c r="C962" s="400"/>
      <c r="E962" s="400"/>
    </row>
    <row r="963" spans="3:5" x14ac:dyDescent="0.25">
      <c r="C963" s="400"/>
      <c r="E963" s="400"/>
    </row>
    <row r="964" spans="3:5" x14ac:dyDescent="0.25">
      <c r="C964" s="400"/>
      <c r="E964" s="400"/>
    </row>
    <row r="965" spans="3:5" x14ac:dyDescent="0.25">
      <c r="C965" s="400"/>
      <c r="E965" s="400"/>
    </row>
    <row r="966" spans="3:5" x14ac:dyDescent="0.25">
      <c r="C966" s="400"/>
      <c r="E966" s="400"/>
    </row>
    <row r="967" spans="3:5" x14ac:dyDescent="0.25">
      <c r="C967" s="400"/>
      <c r="E967" s="400"/>
    </row>
    <row r="968" spans="3:5" x14ac:dyDescent="0.25">
      <c r="C968" s="400"/>
      <c r="E968" s="400"/>
    </row>
    <row r="969" spans="3:5" x14ac:dyDescent="0.25">
      <c r="C969" s="400"/>
      <c r="E969" s="400"/>
    </row>
    <row r="970" spans="3:5" x14ac:dyDescent="0.25">
      <c r="C970" s="400"/>
      <c r="E970" s="400"/>
    </row>
    <row r="971" spans="3:5" x14ac:dyDescent="0.25">
      <c r="C971" s="400"/>
      <c r="E971" s="400"/>
    </row>
    <row r="972" spans="3:5" x14ac:dyDescent="0.25">
      <c r="C972" s="400"/>
      <c r="E972" s="400"/>
    </row>
    <row r="973" spans="3:5" x14ac:dyDescent="0.25">
      <c r="C973" s="400"/>
      <c r="E973" s="400"/>
    </row>
    <row r="974" spans="3:5" x14ac:dyDescent="0.25">
      <c r="C974" s="400"/>
      <c r="E974" s="400"/>
    </row>
    <row r="975" spans="3:5" x14ac:dyDescent="0.25">
      <c r="C975" s="400"/>
      <c r="E975" s="400"/>
    </row>
    <row r="976" spans="3:5" x14ac:dyDescent="0.25">
      <c r="C976" s="400"/>
      <c r="E976" s="400"/>
    </row>
    <row r="977" spans="3:5" x14ac:dyDescent="0.25">
      <c r="C977" s="400"/>
      <c r="E977" s="400"/>
    </row>
    <row r="978" spans="3:5" x14ac:dyDescent="0.25">
      <c r="C978" s="400"/>
      <c r="E978" s="400"/>
    </row>
    <row r="979" spans="3:5" x14ac:dyDescent="0.25">
      <c r="C979" s="400"/>
      <c r="E979" s="400"/>
    </row>
    <row r="980" spans="3:5" x14ac:dyDescent="0.25">
      <c r="C980" s="400"/>
      <c r="E980" s="400"/>
    </row>
    <row r="981" spans="3:5" x14ac:dyDescent="0.25">
      <c r="C981" s="400"/>
      <c r="E981" s="400"/>
    </row>
    <row r="982" spans="3:5" x14ac:dyDescent="0.25">
      <c r="C982" s="400"/>
      <c r="E982" s="400"/>
    </row>
    <row r="983" spans="3:5" x14ac:dyDescent="0.25">
      <c r="C983" s="400"/>
      <c r="E983" s="400"/>
    </row>
    <row r="984" spans="3:5" x14ac:dyDescent="0.25">
      <c r="C984" s="400"/>
      <c r="E984" s="400"/>
    </row>
  </sheetData>
  <autoFilter ref="A3:H3" xr:uid="{00000000-0009-0000-0000-000003000000}"/>
  <mergeCells count="8">
    <mergeCell ref="A10:J10"/>
    <mergeCell ref="A23:D23"/>
    <mergeCell ref="A1:J1"/>
    <mergeCell ref="A2:D2"/>
    <mergeCell ref="A4:J4"/>
    <mergeCell ref="A6:J6"/>
    <mergeCell ref="A8:J8"/>
    <mergeCell ref="A9:J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CD752-2612-48E8-910C-74918B7ECDDC}">
  <sheetPr>
    <tabColor theme="4" tint="0.79998168889431442"/>
  </sheetPr>
  <dimension ref="A1:P1001"/>
  <sheetViews>
    <sheetView zoomScale="80" zoomScaleNormal="80" workbookViewId="0">
      <pane ySplit="3" topLeftCell="A31" activePane="bottomLeft" state="frozen"/>
      <selection activeCell="O1" sqref="O1:O1048576"/>
      <selection pane="bottomLeft" activeCell="F43" sqref="F43"/>
    </sheetView>
  </sheetViews>
  <sheetFormatPr defaultColWidth="10.140625" defaultRowHeight="15" x14ac:dyDescent="0.25"/>
  <cols>
    <col min="1" max="1" width="10.140625" style="400"/>
    <col min="2" max="2" width="31" style="400" customWidth="1"/>
    <col min="3" max="3" width="11.7109375" style="566" customWidth="1"/>
    <col min="4" max="4" width="40" style="400" customWidth="1"/>
    <col min="5" max="5" width="14.140625" style="401" customWidth="1"/>
    <col min="6" max="6" width="47.42578125" style="400" customWidth="1"/>
    <col min="7" max="7" width="21.85546875" style="374" customWidth="1"/>
    <col min="8" max="8" width="63" style="374" customWidth="1"/>
    <col min="9" max="9" width="20.85546875" style="374" customWidth="1"/>
    <col min="10" max="10" width="82" style="374" customWidth="1"/>
    <col min="11" max="16384" width="10.140625" style="374"/>
  </cols>
  <sheetData>
    <row r="1" spans="1:16" x14ac:dyDescent="0.25">
      <c r="A1" s="652" t="s">
        <v>285</v>
      </c>
      <c r="B1" s="653"/>
      <c r="C1" s="653"/>
      <c r="D1" s="653"/>
      <c r="E1" s="653"/>
      <c r="F1" s="653"/>
      <c r="G1" s="653"/>
      <c r="H1" s="653"/>
      <c r="I1" s="653"/>
      <c r="J1" s="653"/>
    </row>
    <row r="2" spans="1:16" x14ac:dyDescent="0.25">
      <c r="A2" s="654" t="s">
        <v>317</v>
      </c>
      <c r="B2" s="654"/>
      <c r="C2" s="654"/>
      <c r="D2" s="654"/>
      <c r="E2" s="375"/>
      <c r="F2" s="375"/>
      <c r="G2" s="376"/>
      <c r="H2" s="376"/>
      <c r="I2" s="376"/>
      <c r="J2" s="377" t="s">
        <v>241</v>
      </c>
      <c r="K2" s="376"/>
      <c r="L2" s="376"/>
      <c r="M2" s="378"/>
      <c r="N2" s="376"/>
      <c r="O2" s="376"/>
      <c r="P2" s="376"/>
    </row>
    <row r="3" spans="1:16" ht="60" x14ac:dyDescent="0.25">
      <c r="A3" s="379" t="s">
        <v>274</v>
      </c>
      <c r="B3" s="379" t="s">
        <v>267</v>
      </c>
      <c r="C3" s="379" t="s">
        <v>314</v>
      </c>
      <c r="D3" s="379" t="s">
        <v>272</v>
      </c>
      <c r="E3" s="379" t="s">
        <v>248</v>
      </c>
      <c r="F3" s="379" t="s">
        <v>249</v>
      </c>
      <c r="G3" s="380" t="s">
        <v>320</v>
      </c>
      <c r="H3" s="381" t="s">
        <v>291</v>
      </c>
      <c r="I3" s="382" t="s">
        <v>297</v>
      </c>
      <c r="J3" s="383" t="s">
        <v>291</v>
      </c>
    </row>
    <row r="4" spans="1:16" x14ac:dyDescent="0.25">
      <c r="A4" s="655" t="s">
        <v>255</v>
      </c>
      <c r="B4" s="656"/>
      <c r="C4" s="656"/>
      <c r="D4" s="656"/>
      <c r="E4" s="656"/>
      <c r="F4" s="656"/>
      <c r="G4" s="656"/>
      <c r="H4" s="656"/>
      <c r="I4" s="656"/>
      <c r="J4" s="657"/>
    </row>
    <row r="5" spans="1:16" ht="90" x14ac:dyDescent="0.25">
      <c r="A5" s="276">
        <v>202</v>
      </c>
      <c r="B5" s="384" t="s">
        <v>7</v>
      </c>
      <c r="C5" s="276">
        <v>3</v>
      </c>
      <c r="D5" s="384" t="s">
        <v>624</v>
      </c>
      <c r="E5" s="385">
        <f>2650*16*600/100000</f>
        <v>254.4</v>
      </c>
      <c r="F5" s="384" t="s">
        <v>1013</v>
      </c>
      <c r="G5" s="89"/>
      <c r="H5" s="89"/>
      <c r="I5" s="89"/>
      <c r="J5" s="89"/>
    </row>
    <row r="6" spans="1:16" ht="90" x14ac:dyDescent="0.25">
      <c r="A6" s="276">
        <v>202</v>
      </c>
      <c r="B6" s="384" t="s">
        <v>7</v>
      </c>
      <c r="C6" s="276">
        <v>6</v>
      </c>
      <c r="D6" s="384" t="s">
        <v>625</v>
      </c>
      <c r="E6" s="385">
        <f>2650*4*800/100000</f>
        <v>84.8</v>
      </c>
      <c r="F6" s="384" t="s">
        <v>1014</v>
      </c>
      <c r="G6" s="89"/>
      <c r="H6" s="89"/>
      <c r="I6" s="89"/>
      <c r="J6" s="89"/>
    </row>
    <row r="7" spans="1:16" ht="105" x14ac:dyDescent="0.25">
      <c r="A7" s="276">
        <v>202</v>
      </c>
      <c r="B7" s="384" t="s">
        <v>7</v>
      </c>
      <c r="C7" s="276">
        <v>6</v>
      </c>
      <c r="D7" s="384" t="s">
        <v>626</v>
      </c>
      <c r="E7" s="385">
        <f>2650*4*250/100000</f>
        <v>26.5</v>
      </c>
      <c r="F7" s="384" t="s">
        <v>1015</v>
      </c>
      <c r="G7" s="89"/>
      <c r="H7" s="89"/>
      <c r="I7" s="89"/>
      <c r="J7" s="89"/>
    </row>
    <row r="8" spans="1:16" ht="120" x14ac:dyDescent="0.25">
      <c r="A8" s="276">
        <v>202</v>
      </c>
      <c r="B8" s="384" t="s">
        <v>27</v>
      </c>
      <c r="C8" s="276">
        <v>23</v>
      </c>
      <c r="D8" s="384" t="s">
        <v>627</v>
      </c>
      <c r="E8" s="385">
        <f>2650*250*16/100000</f>
        <v>106</v>
      </c>
      <c r="F8" s="384" t="s">
        <v>1016</v>
      </c>
      <c r="G8" s="89"/>
      <c r="H8" s="89"/>
      <c r="I8" s="89"/>
      <c r="J8" s="89"/>
    </row>
    <row r="9" spans="1:16" ht="75" x14ac:dyDescent="0.25">
      <c r="A9" s="276">
        <v>202</v>
      </c>
      <c r="B9" s="384" t="s">
        <v>27</v>
      </c>
      <c r="C9" s="276">
        <v>23</v>
      </c>
      <c r="D9" s="384" t="s">
        <v>628</v>
      </c>
      <c r="E9" s="385">
        <f>2650*250*12/100000</f>
        <v>79.5</v>
      </c>
      <c r="F9" s="384" t="s">
        <v>1017</v>
      </c>
      <c r="G9" s="89"/>
      <c r="H9" s="89"/>
      <c r="I9" s="89"/>
      <c r="J9" s="89"/>
    </row>
    <row r="10" spans="1:16" ht="105" x14ac:dyDescent="0.25">
      <c r="A10" s="276">
        <v>202</v>
      </c>
      <c r="B10" s="384" t="s">
        <v>37</v>
      </c>
      <c r="C10" s="276">
        <v>32</v>
      </c>
      <c r="D10" s="384" t="s">
        <v>629</v>
      </c>
      <c r="E10" s="386">
        <v>89.44</v>
      </c>
      <c r="F10" s="387" t="s">
        <v>1018</v>
      </c>
      <c r="G10" s="89"/>
      <c r="H10" s="89"/>
      <c r="I10" s="89"/>
      <c r="J10" s="89"/>
    </row>
    <row r="11" spans="1:16" ht="75" x14ac:dyDescent="0.25">
      <c r="A11" s="276">
        <v>202</v>
      </c>
      <c r="B11" s="384" t="s">
        <v>37</v>
      </c>
      <c r="C11" s="276">
        <v>32</v>
      </c>
      <c r="D11" s="384" t="s">
        <v>1019</v>
      </c>
      <c r="E11" s="386">
        <v>63.6</v>
      </c>
      <c r="F11" s="387" t="s">
        <v>1020</v>
      </c>
      <c r="G11" s="89"/>
      <c r="H11" s="89"/>
      <c r="I11" s="89"/>
      <c r="J11" s="89"/>
    </row>
    <row r="12" spans="1:16" ht="74.099999999999994" customHeight="1" x14ac:dyDescent="0.25">
      <c r="A12" s="276">
        <v>202</v>
      </c>
      <c r="B12" s="384" t="s">
        <v>37</v>
      </c>
      <c r="C12" s="276">
        <v>33</v>
      </c>
      <c r="D12" s="384" t="s">
        <v>630</v>
      </c>
      <c r="E12" s="386">
        <v>0</v>
      </c>
      <c r="F12" s="387" t="s">
        <v>1021</v>
      </c>
      <c r="G12" s="89"/>
      <c r="H12" s="89"/>
      <c r="I12" s="89"/>
      <c r="J12" s="89"/>
    </row>
    <row r="13" spans="1:16" ht="75" x14ac:dyDescent="0.25">
      <c r="A13" s="276">
        <v>202</v>
      </c>
      <c r="B13" s="384" t="s">
        <v>41</v>
      </c>
      <c r="C13" s="276">
        <v>38</v>
      </c>
      <c r="D13" s="384" t="s">
        <v>631</v>
      </c>
      <c r="E13" s="385">
        <f>2650*4*200/100000</f>
        <v>21.2</v>
      </c>
      <c r="F13" s="384" t="s">
        <v>632</v>
      </c>
      <c r="G13" s="89"/>
      <c r="H13" s="89"/>
      <c r="I13" s="89"/>
      <c r="J13" s="89"/>
    </row>
    <row r="14" spans="1:16" ht="90" x14ac:dyDescent="0.25">
      <c r="A14" s="276">
        <v>202</v>
      </c>
      <c r="B14" s="384" t="s">
        <v>46</v>
      </c>
      <c r="C14" s="276">
        <v>44</v>
      </c>
      <c r="D14" s="384" t="s">
        <v>633</v>
      </c>
      <c r="E14" s="386">
        <v>55.65</v>
      </c>
      <c r="F14" s="387" t="s">
        <v>1022</v>
      </c>
      <c r="G14" s="89"/>
      <c r="H14" s="89"/>
      <c r="I14" s="89"/>
      <c r="J14" s="89"/>
    </row>
    <row r="15" spans="1:16" ht="105" x14ac:dyDescent="0.25">
      <c r="A15" s="276">
        <v>202</v>
      </c>
      <c r="B15" s="384" t="s">
        <v>46</v>
      </c>
      <c r="C15" s="276">
        <v>45</v>
      </c>
      <c r="D15" s="384" t="s">
        <v>634</v>
      </c>
      <c r="E15" s="386">
        <f>2650*6*400/100000</f>
        <v>63.6</v>
      </c>
      <c r="F15" s="387" t="s">
        <v>1023</v>
      </c>
      <c r="G15" s="89"/>
      <c r="H15" s="89"/>
      <c r="I15" s="89"/>
      <c r="J15" s="89"/>
    </row>
    <row r="16" spans="1:16" ht="105" x14ac:dyDescent="0.25">
      <c r="A16" s="276">
        <v>202</v>
      </c>
      <c r="B16" s="384" t="s">
        <v>15</v>
      </c>
      <c r="C16" s="276">
        <v>10</v>
      </c>
      <c r="D16" s="384" t="s">
        <v>1024</v>
      </c>
      <c r="E16" s="386">
        <v>15.9</v>
      </c>
      <c r="F16" s="387" t="s">
        <v>1025</v>
      </c>
      <c r="G16" s="89"/>
      <c r="H16" s="89"/>
      <c r="I16" s="89"/>
      <c r="J16" s="89"/>
    </row>
    <row r="17" spans="1:10" ht="90" x14ac:dyDescent="0.25">
      <c r="A17" s="276">
        <v>202</v>
      </c>
      <c r="B17" s="384" t="s">
        <v>55</v>
      </c>
      <c r="C17" s="276">
        <v>52</v>
      </c>
      <c r="D17" s="384" t="s">
        <v>1026</v>
      </c>
      <c r="E17" s="385">
        <f>2650*50*12/100000</f>
        <v>15.9</v>
      </c>
      <c r="F17" s="384" t="s">
        <v>1027</v>
      </c>
      <c r="G17" s="89"/>
      <c r="H17" s="89"/>
      <c r="I17" s="89"/>
      <c r="J17" s="89"/>
    </row>
    <row r="18" spans="1:10" ht="75" x14ac:dyDescent="0.25">
      <c r="A18" s="276">
        <v>202</v>
      </c>
      <c r="B18" s="384" t="s">
        <v>55</v>
      </c>
      <c r="C18" s="276">
        <v>52</v>
      </c>
      <c r="D18" s="384" t="s">
        <v>1028</v>
      </c>
      <c r="E18" s="385">
        <f>2650*100*12/100000</f>
        <v>31.8</v>
      </c>
      <c r="F18" s="384" t="s">
        <v>1029</v>
      </c>
      <c r="G18" s="89"/>
      <c r="H18" s="89"/>
      <c r="I18" s="89"/>
      <c r="J18" s="89"/>
    </row>
    <row r="19" spans="1:10" ht="90" x14ac:dyDescent="0.25">
      <c r="A19" s="276">
        <v>202</v>
      </c>
      <c r="B19" s="384" t="s">
        <v>55</v>
      </c>
      <c r="C19" s="276">
        <v>53</v>
      </c>
      <c r="D19" s="384" t="s">
        <v>635</v>
      </c>
      <c r="E19" s="385">
        <f>2650*200/100000</f>
        <v>5.3</v>
      </c>
      <c r="F19" s="384" t="s">
        <v>636</v>
      </c>
      <c r="G19" s="89"/>
      <c r="H19" s="89"/>
      <c r="I19" s="89"/>
      <c r="J19" s="89"/>
    </row>
    <row r="20" spans="1:10" ht="105" x14ac:dyDescent="0.25">
      <c r="A20" s="276">
        <v>202</v>
      </c>
      <c r="B20" s="384" t="s">
        <v>55</v>
      </c>
      <c r="C20" s="276">
        <v>54</v>
      </c>
      <c r="D20" s="384" t="s">
        <v>637</v>
      </c>
      <c r="E20" s="385">
        <f>2650*6*300/100000</f>
        <v>47.7</v>
      </c>
      <c r="F20" s="384" t="s">
        <v>638</v>
      </c>
      <c r="G20" s="89"/>
      <c r="H20" s="89"/>
      <c r="I20" s="89"/>
      <c r="J20" s="89"/>
    </row>
    <row r="21" spans="1:10" ht="75" x14ac:dyDescent="0.25">
      <c r="A21" s="276">
        <v>202</v>
      </c>
      <c r="B21" s="384" t="s">
        <v>55</v>
      </c>
      <c r="C21" s="276">
        <v>56</v>
      </c>
      <c r="D21" s="384" t="s">
        <v>639</v>
      </c>
      <c r="E21" s="385">
        <f>2650*100*4/100000</f>
        <v>10.6</v>
      </c>
      <c r="F21" s="384" t="s">
        <v>640</v>
      </c>
      <c r="G21" s="89"/>
      <c r="H21" s="89"/>
      <c r="I21" s="89"/>
      <c r="J21" s="89"/>
    </row>
    <row r="22" spans="1:10" ht="75" x14ac:dyDescent="0.25">
      <c r="A22" s="276">
        <v>202</v>
      </c>
      <c r="B22" s="384" t="s">
        <v>55</v>
      </c>
      <c r="C22" s="276">
        <v>58</v>
      </c>
      <c r="D22" s="384" t="s">
        <v>641</v>
      </c>
      <c r="E22" s="385">
        <f>2650*100/100000</f>
        <v>2.65</v>
      </c>
      <c r="F22" s="384" t="s">
        <v>642</v>
      </c>
      <c r="G22" s="89"/>
      <c r="H22" s="89"/>
      <c r="I22" s="89"/>
      <c r="J22" s="89"/>
    </row>
    <row r="23" spans="1:10" ht="75" x14ac:dyDescent="0.25">
      <c r="A23" s="276">
        <v>202</v>
      </c>
      <c r="B23" s="384" t="s">
        <v>643</v>
      </c>
      <c r="C23" s="276">
        <v>62</v>
      </c>
      <c r="D23" s="384" t="s">
        <v>644</v>
      </c>
      <c r="E23" s="385">
        <f>2650*25*12/100000</f>
        <v>7.95</v>
      </c>
      <c r="F23" s="384" t="s">
        <v>1030</v>
      </c>
      <c r="G23" s="89"/>
      <c r="H23" s="89"/>
      <c r="I23" s="89"/>
      <c r="J23" s="89"/>
    </row>
    <row r="24" spans="1:10" x14ac:dyDescent="0.25">
      <c r="A24" s="655" t="s">
        <v>268</v>
      </c>
      <c r="B24" s="656"/>
      <c r="C24" s="656"/>
      <c r="D24" s="656"/>
      <c r="E24" s="656"/>
      <c r="F24" s="656"/>
      <c r="G24" s="656"/>
      <c r="H24" s="656"/>
      <c r="I24" s="656"/>
      <c r="J24" s="657"/>
    </row>
    <row r="25" spans="1:10" ht="90" x14ac:dyDescent="0.25">
      <c r="A25" s="276">
        <v>202</v>
      </c>
      <c r="B25" s="388" t="s">
        <v>645</v>
      </c>
      <c r="C25" s="276">
        <v>64</v>
      </c>
      <c r="D25" s="384" t="s">
        <v>646</v>
      </c>
      <c r="E25" s="385">
        <f>2650*200*12/100000</f>
        <v>63.6</v>
      </c>
      <c r="F25" s="384" t="s">
        <v>647</v>
      </c>
      <c r="G25" s="89"/>
      <c r="H25" s="89"/>
      <c r="I25" s="89"/>
      <c r="J25" s="89"/>
    </row>
    <row r="26" spans="1:10" ht="105" x14ac:dyDescent="0.25">
      <c r="A26" s="276">
        <v>202</v>
      </c>
      <c r="B26" s="389" t="s">
        <v>645</v>
      </c>
      <c r="C26" s="276">
        <v>64</v>
      </c>
      <c r="D26" s="384" t="s">
        <v>648</v>
      </c>
      <c r="E26" s="390">
        <f>((2650*120*15)+(80*200))/100000</f>
        <v>47.86</v>
      </c>
      <c r="F26" s="387" t="s">
        <v>1031</v>
      </c>
      <c r="G26" s="89"/>
      <c r="H26" s="89"/>
      <c r="I26" s="89"/>
      <c r="J26" s="89"/>
    </row>
    <row r="27" spans="1:10" ht="60" x14ac:dyDescent="0.25">
      <c r="A27" s="276">
        <v>202</v>
      </c>
      <c r="B27" s="388" t="s">
        <v>649</v>
      </c>
      <c r="C27" s="276">
        <v>69</v>
      </c>
      <c r="D27" s="384" t="s">
        <v>650</v>
      </c>
      <c r="E27" s="385">
        <v>0</v>
      </c>
      <c r="F27" s="387" t="s">
        <v>1032</v>
      </c>
      <c r="G27" s="89"/>
      <c r="H27" s="89"/>
      <c r="I27" s="89"/>
      <c r="J27" s="89"/>
    </row>
    <row r="28" spans="1:10" ht="75" x14ac:dyDescent="0.25">
      <c r="A28" s="276">
        <v>202</v>
      </c>
      <c r="B28" s="388" t="s">
        <v>649</v>
      </c>
      <c r="C28" s="276">
        <v>69</v>
      </c>
      <c r="D28" s="384" t="s">
        <v>651</v>
      </c>
      <c r="E28" s="384">
        <v>1.25</v>
      </c>
      <c r="F28" s="384" t="s">
        <v>1033</v>
      </c>
      <c r="G28" s="89"/>
      <c r="H28" s="89"/>
      <c r="I28" s="89"/>
      <c r="J28" s="89"/>
    </row>
    <row r="29" spans="1:10" ht="45" x14ac:dyDescent="0.25">
      <c r="A29" s="276">
        <v>202</v>
      </c>
      <c r="B29" s="388" t="s">
        <v>649</v>
      </c>
      <c r="C29" s="276">
        <v>69</v>
      </c>
      <c r="D29" s="384" t="s">
        <v>652</v>
      </c>
      <c r="E29" s="391">
        <v>2</v>
      </c>
      <c r="F29" s="384" t="s">
        <v>1034</v>
      </c>
      <c r="G29" s="89"/>
      <c r="H29" s="89"/>
      <c r="I29" s="89"/>
      <c r="J29" s="89"/>
    </row>
    <row r="30" spans="1:10" ht="45" x14ac:dyDescent="0.25">
      <c r="A30" s="276">
        <v>202</v>
      </c>
      <c r="B30" s="388" t="s">
        <v>649</v>
      </c>
      <c r="C30" s="276">
        <v>69</v>
      </c>
      <c r="D30" s="384" t="s">
        <v>653</v>
      </c>
      <c r="E30" s="391">
        <v>3</v>
      </c>
      <c r="F30" s="384" t="s">
        <v>1035</v>
      </c>
      <c r="G30" s="89"/>
      <c r="H30" s="89"/>
      <c r="I30" s="89"/>
      <c r="J30" s="89"/>
    </row>
    <row r="31" spans="1:10" ht="150" x14ac:dyDescent="0.25">
      <c r="A31" s="276">
        <v>202</v>
      </c>
      <c r="B31" s="388" t="s">
        <v>1036</v>
      </c>
      <c r="C31" s="276">
        <v>83</v>
      </c>
      <c r="D31" s="384" t="s">
        <v>1037</v>
      </c>
      <c r="E31" s="392">
        <v>6.8</v>
      </c>
      <c r="F31" s="387" t="s">
        <v>1038</v>
      </c>
      <c r="G31" s="89"/>
      <c r="H31" s="89"/>
      <c r="I31" s="89"/>
      <c r="J31" s="89"/>
    </row>
    <row r="32" spans="1:10" ht="60" x14ac:dyDescent="0.25">
      <c r="A32" s="276">
        <v>202</v>
      </c>
      <c r="B32" s="388" t="s">
        <v>654</v>
      </c>
      <c r="C32" s="276">
        <v>73</v>
      </c>
      <c r="D32" s="384" t="s">
        <v>655</v>
      </c>
      <c r="E32" s="385">
        <f>2650*300/100000</f>
        <v>7.95</v>
      </c>
      <c r="F32" s="384" t="s">
        <v>656</v>
      </c>
      <c r="G32" s="89"/>
      <c r="H32" s="89"/>
      <c r="I32" s="89"/>
      <c r="J32" s="89"/>
    </row>
    <row r="33" spans="1:10" x14ac:dyDescent="0.25">
      <c r="A33" s="655" t="s">
        <v>269</v>
      </c>
      <c r="B33" s="656"/>
      <c r="C33" s="656"/>
      <c r="D33" s="656"/>
      <c r="E33" s="656"/>
      <c r="F33" s="656"/>
      <c r="G33" s="656"/>
      <c r="H33" s="656"/>
      <c r="I33" s="656"/>
      <c r="J33" s="657"/>
    </row>
    <row r="34" spans="1:10" x14ac:dyDescent="0.25">
      <c r="A34" s="655" t="s">
        <v>318</v>
      </c>
      <c r="B34" s="656"/>
      <c r="C34" s="656"/>
      <c r="D34" s="656"/>
      <c r="E34" s="656"/>
      <c r="F34" s="656"/>
      <c r="G34" s="656"/>
      <c r="H34" s="656"/>
      <c r="I34" s="656"/>
      <c r="J34" s="657"/>
    </row>
    <row r="35" spans="1:10" ht="75" x14ac:dyDescent="0.25">
      <c r="A35" s="276">
        <v>202</v>
      </c>
      <c r="B35" s="388" t="s">
        <v>161</v>
      </c>
      <c r="C35" s="276"/>
      <c r="D35" s="384" t="s">
        <v>657</v>
      </c>
      <c r="E35" s="385">
        <f>(2000*2256*12)/100000</f>
        <v>541.44000000000005</v>
      </c>
      <c r="F35" s="387" t="s">
        <v>1244</v>
      </c>
      <c r="G35" s="89"/>
      <c r="H35" s="393"/>
      <c r="I35" s="89"/>
      <c r="J35" s="393"/>
    </row>
    <row r="36" spans="1:10" ht="75" x14ac:dyDescent="0.25">
      <c r="A36" s="276">
        <v>202</v>
      </c>
      <c r="B36" s="388" t="s">
        <v>161</v>
      </c>
      <c r="C36" s="276">
        <v>187</v>
      </c>
      <c r="D36" s="384" t="s">
        <v>658</v>
      </c>
      <c r="E36" s="385">
        <f>(1000*2256*12)/100000</f>
        <v>270.72000000000003</v>
      </c>
      <c r="F36" s="387" t="s">
        <v>1243</v>
      </c>
      <c r="G36" s="89"/>
      <c r="H36" s="393"/>
      <c r="I36" s="89"/>
      <c r="J36" s="393"/>
    </row>
    <row r="37" spans="1:10" x14ac:dyDescent="0.25">
      <c r="A37" s="655" t="s">
        <v>319</v>
      </c>
      <c r="B37" s="656"/>
      <c r="C37" s="656"/>
      <c r="D37" s="656"/>
      <c r="E37" s="656"/>
      <c r="F37" s="656"/>
      <c r="G37" s="656"/>
      <c r="H37" s="656"/>
      <c r="I37" s="656"/>
      <c r="J37" s="657"/>
    </row>
    <row r="38" spans="1:10" ht="75" x14ac:dyDescent="0.25">
      <c r="A38" s="276">
        <v>202</v>
      </c>
      <c r="B38" s="388" t="s">
        <v>161</v>
      </c>
      <c r="C38" s="276">
        <v>159</v>
      </c>
      <c r="D38" s="384" t="s">
        <v>657</v>
      </c>
      <c r="E38" s="385">
        <f>2650*2000*12/100000</f>
        <v>636</v>
      </c>
      <c r="F38" s="387" t="s">
        <v>1039</v>
      </c>
      <c r="G38" s="89"/>
      <c r="H38" s="393"/>
      <c r="I38" s="89"/>
      <c r="J38" s="393"/>
    </row>
    <row r="39" spans="1:10" ht="75" x14ac:dyDescent="0.25">
      <c r="A39" s="276">
        <v>202</v>
      </c>
      <c r="B39" s="388" t="s">
        <v>161</v>
      </c>
      <c r="C39" s="276">
        <v>159</v>
      </c>
      <c r="D39" s="384" t="s">
        <v>658</v>
      </c>
      <c r="E39" s="385">
        <f>2650*1000*12/100000</f>
        <v>318</v>
      </c>
      <c r="F39" s="384" t="s">
        <v>1040</v>
      </c>
      <c r="G39" s="89"/>
      <c r="H39" s="393"/>
      <c r="I39" s="89"/>
      <c r="J39" s="393"/>
    </row>
    <row r="40" spans="1:10" ht="75" x14ac:dyDescent="0.25">
      <c r="A40" s="276">
        <v>202</v>
      </c>
      <c r="B40" s="388" t="s">
        <v>161</v>
      </c>
      <c r="C40" s="276">
        <v>159</v>
      </c>
      <c r="D40" s="384" t="s">
        <v>659</v>
      </c>
      <c r="E40" s="385"/>
      <c r="F40" s="384" t="s">
        <v>1041</v>
      </c>
      <c r="G40" s="89"/>
      <c r="H40" s="393"/>
      <c r="I40" s="89"/>
      <c r="J40" s="393"/>
    </row>
    <row r="41" spans="1:10" ht="90" x14ac:dyDescent="0.25">
      <c r="A41" s="276">
        <v>202</v>
      </c>
      <c r="B41" s="388" t="s">
        <v>161</v>
      </c>
      <c r="C41" s="276"/>
      <c r="D41" s="384" t="s">
        <v>657</v>
      </c>
      <c r="E41" s="599">
        <f>(2000*8713*12)/100000</f>
        <v>2091.12</v>
      </c>
      <c r="F41" s="387" t="s">
        <v>1242</v>
      </c>
      <c r="G41" s="89"/>
      <c r="H41" s="393"/>
      <c r="I41" s="394"/>
      <c r="J41" s="393"/>
    </row>
    <row r="42" spans="1:10" ht="90" x14ac:dyDescent="0.25">
      <c r="A42" s="276">
        <v>202</v>
      </c>
      <c r="B42" s="388" t="s">
        <v>161</v>
      </c>
      <c r="C42" s="276"/>
      <c r="D42" s="384" t="s">
        <v>658</v>
      </c>
      <c r="E42" s="599">
        <f>(1000*8713*12)/100000</f>
        <v>1045.56</v>
      </c>
      <c r="F42" s="387" t="s">
        <v>1245</v>
      </c>
      <c r="G42" s="89"/>
      <c r="H42" s="393"/>
      <c r="I42" s="394"/>
      <c r="J42" s="393"/>
    </row>
    <row r="43" spans="1:10" ht="28.9" customHeight="1" x14ac:dyDescent="0.25">
      <c r="A43" s="651" t="s">
        <v>256</v>
      </c>
      <c r="B43" s="651"/>
      <c r="C43" s="651"/>
      <c r="D43" s="651"/>
      <c r="E43" s="395">
        <f>SUM(E5:E42)</f>
        <v>6017.7899999999991</v>
      </c>
      <c r="F43" s="396"/>
      <c r="G43" s="397">
        <f>SUM(G4:G40)</f>
        <v>0</v>
      </c>
      <c r="H43" s="398"/>
      <c r="I43" s="399">
        <f>SUM(I4:I40)</f>
        <v>0</v>
      </c>
      <c r="J43" s="398"/>
    </row>
    <row r="45" spans="1:10" x14ac:dyDescent="0.25">
      <c r="D45" s="402"/>
      <c r="E45" s="403"/>
    </row>
    <row r="46" spans="1:10" x14ac:dyDescent="0.25">
      <c r="D46" s="403"/>
      <c r="E46" s="403"/>
    </row>
    <row r="47" spans="1:10" x14ac:dyDescent="0.25">
      <c r="D47" s="403"/>
      <c r="E47" s="404"/>
    </row>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sheetData>
  <autoFilter ref="A3:H3" xr:uid="{00000000-0009-0000-0000-000002000000}"/>
  <mergeCells count="8">
    <mergeCell ref="A43:D43"/>
    <mergeCell ref="A1:J1"/>
    <mergeCell ref="A2:D2"/>
    <mergeCell ref="A4:J4"/>
    <mergeCell ref="A24:J24"/>
    <mergeCell ref="A33:J33"/>
    <mergeCell ref="A34:J34"/>
    <mergeCell ref="A37:J37"/>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FDDEDA-186C-4B34-A9D3-338687E1E6AE}">
  <sheetPr>
    <tabColor theme="4" tint="0.79998168889431442"/>
  </sheetPr>
  <dimension ref="A1:AB1006"/>
  <sheetViews>
    <sheetView zoomScale="80" zoomScaleNormal="80" workbookViewId="0">
      <pane ySplit="3" topLeftCell="A16" activePane="bottomLeft" state="frozen"/>
      <selection activeCell="O1" sqref="O1:O1048576"/>
      <selection pane="bottomLeft" activeCell="I29" sqref="I29"/>
    </sheetView>
  </sheetViews>
  <sheetFormatPr defaultColWidth="12.5703125" defaultRowHeight="13.5" x14ac:dyDescent="0.25"/>
  <cols>
    <col min="1" max="1" width="13.140625" style="477" customWidth="1"/>
    <col min="2" max="2" width="27.28515625" style="408" customWidth="1"/>
    <col min="3" max="3" width="18.140625" style="541" customWidth="1"/>
    <col min="4" max="4" width="32.140625" style="406" customWidth="1"/>
    <col min="5" max="5" width="10.7109375" style="542" customWidth="1"/>
    <col min="6" max="6" width="14.28515625" style="408" customWidth="1"/>
    <col min="7" max="7" width="16.140625" style="408" customWidth="1"/>
    <col min="8" max="8" width="79.7109375" style="406" customWidth="1"/>
    <col min="9" max="9" width="27.7109375" style="408" customWidth="1"/>
    <col min="10" max="16384" width="12.5703125" style="408"/>
  </cols>
  <sheetData>
    <row r="1" spans="1:28" ht="15" x14ac:dyDescent="0.25">
      <c r="A1" s="662" t="s">
        <v>287</v>
      </c>
      <c r="B1" s="663"/>
      <c r="C1" s="663"/>
      <c r="D1" s="663"/>
      <c r="E1" s="663"/>
      <c r="F1" s="663"/>
      <c r="G1" s="663"/>
      <c r="H1" s="663"/>
      <c r="I1" s="663"/>
      <c r="J1" s="407"/>
      <c r="K1" s="407"/>
      <c r="L1" s="407"/>
      <c r="M1" s="407"/>
      <c r="N1" s="407"/>
      <c r="O1" s="407"/>
      <c r="P1" s="407"/>
      <c r="Q1" s="407"/>
      <c r="R1" s="407"/>
      <c r="S1" s="407"/>
      <c r="T1" s="407"/>
      <c r="U1" s="407"/>
      <c r="V1" s="407"/>
      <c r="W1" s="407"/>
      <c r="X1" s="407"/>
      <c r="Y1" s="407"/>
      <c r="Z1" s="407"/>
      <c r="AA1" s="407"/>
      <c r="AB1" s="407"/>
    </row>
    <row r="2" spans="1:28" ht="15" x14ac:dyDescent="0.25">
      <c r="A2" s="660" t="s">
        <v>317</v>
      </c>
      <c r="B2" s="661"/>
      <c r="C2" s="661"/>
      <c r="D2" s="661"/>
      <c r="E2" s="478"/>
      <c r="F2" s="479"/>
      <c r="G2" s="479"/>
      <c r="H2" s="479"/>
      <c r="I2" s="479"/>
      <c r="J2" s="407"/>
      <c r="K2" s="407"/>
      <c r="L2" s="407"/>
      <c r="M2" s="407"/>
      <c r="N2" s="407"/>
      <c r="O2" s="407"/>
      <c r="P2" s="407"/>
      <c r="Q2" s="407"/>
      <c r="R2" s="407"/>
      <c r="S2" s="407"/>
      <c r="T2" s="407"/>
      <c r="U2" s="407"/>
      <c r="V2" s="407"/>
      <c r="W2" s="407"/>
      <c r="X2" s="407"/>
      <c r="Y2" s="407"/>
      <c r="Z2" s="407"/>
      <c r="AA2" s="407"/>
      <c r="AB2" s="407"/>
    </row>
    <row r="3" spans="1:28" ht="45" x14ac:dyDescent="0.25">
      <c r="A3" s="480" t="s">
        <v>274</v>
      </c>
      <c r="B3" s="480" t="s">
        <v>2</v>
      </c>
      <c r="C3" s="481" t="s">
        <v>314</v>
      </c>
      <c r="D3" s="480" t="s">
        <v>272</v>
      </c>
      <c r="E3" s="482" t="s">
        <v>677</v>
      </c>
      <c r="F3" s="483" t="s">
        <v>678</v>
      </c>
      <c r="G3" s="483" t="s">
        <v>1097</v>
      </c>
      <c r="H3" s="480" t="s">
        <v>249</v>
      </c>
      <c r="I3" s="484" t="s">
        <v>1098</v>
      </c>
      <c r="J3" s="407"/>
      <c r="K3" s="407"/>
      <c r="L3" s="407"/>
      <c r="M3" s="407"/>
      <c r="N3" s="407"/>
      <c r="O3" s="407"/>
      <c r="P3" s="407"/>
      <c r="Q3" s="407"/>
      <c r="R3" s="407"/>
      <c r="S3" s="407"/>
      <c r="T3" s="407"/>
      <c r="U3" s="407"/>
      <c r="V3" s="407"/>
      <c r="W3" s="407"/>
      <c r="X3" s="407"/>
      <c r="Y3" s="407"/>
      <c r="Z3" s="407"/>
      <c r="AA3" s="407"/>
      <c r="AB3" s="407"/>
    </row>
    <row r="4" spans="1:28" ht="14.25" customHeight="1" x14ac:dyDescent="0.25">
      <c r="A4" s="658" t="s">
        <v>331</v>
      </c>
      <c r="B4" s="658"/>
      <c r="C4" s="658"/>
      <c r="D4" s="658"/>
      <c r="E4" s="658"/>
      <c r="F4" s="658"/>
      <c r="G4" s="658"/>
      <c r="H4" s="658"/>
      <c r="I4" s="658"/>
      <c r="J4" s="407"/>
      <c r="K4" s="407"/>
      <c r="L4" s="407"/>
      <c r="M4" s="407"/>
      <c r="N4" s="407"/>
      <c r="O4" s="407"/>
      <c r="P4" s="407"/>
      <c r="Q4" s="407"/>
      <c r="R4" s="407"/>
      <c r="S4" s="407"/>
      <c r="T4" s="407"/>
      <c r="U4" s="407"/>
      <c r="V4" s="407"/>
      <c r="W4" s="407"/>
      <c r="X4" s="407"/>
      <c r="Y4" s="407"/>
      <c r="Z4" s="407"/>
      <c r="AA4" s="407"/>
      <c r="AB4" s="407"/>
    </row>
    <row r="5" spans="1:28" ht="15" x14ac:dyDescent="0.25">
      <c r="A5" s="485" t="s">
        <v>1099</v>
      </c>
      <c r="B5" s="486"/>
      <c r="C5" s="487"/>
      <c r="D5" s="486"/>
      <c r="E5" s="488"/>
      <c r="F5" s="488"/>
      <c r="G5" s="489">
        <v>0</v>
      </c>
      <c r="H5" s="486"/>
      <c r="I5" s="486"/>
      <c r="J5" s="407"/>
      <c r="K5" s="407"/>
      <c r="L5" s="407"/>
      <c r="M5" s="407"/>
      <c r="N5" s="407"/>
      <c r="O5" s="407"/>
      <c r="P5" s="407"/>
      <c r="Q5" s="407"/>
      <c r="R5" s="407"/>
      <c r="S5" s="407"/>
      <c r="T5" s="407"/>
      <c r="U5" s="407"/>
      <c r="V5" s="407"/>
      <c r="W5" s="407"/>
      <c r="X5" s="407"/>
      <c r="Y5" s="407"/>
      <c r="Z5" s="407"/>
      <c r="AA5" s="407"/>
      <c r="AB5" s="407"/>
    </row>
    <row r="6" spans="1:28" ht="14.25" customHeight="1" x14ac:dyDescent="0.25">
      <c r="A6" s="658" t="s">
        <v>332</v>
      </c>
      <c r="B6" s="658"/>
      <c r="C6" s="658"/>
      <c r="D6" s="658"/>
      <c r="E6" s="658"/>
      <c r="F6" s="658"/>
      <c r="G6" s="658"/>
      <c r="H6" s="658"/>
      <c r="I6" s="658"/>
      <c r="J6" s="407"/>
      <c r="K6" s="407"/>
      <c r="L6" s="407"/>
      <c r="M6" s="407"/>
      <c r="N6" s="407"/>
      <c r="O6" s="407"/>
      <c r="P6" s="407"/>
      <c r="Q6" s="407"/>
      <c r="R6" s="407"/>
      <c r="S6" s="407"/>
      <c r="T6" s="407"/>
      <c r="U6" s="407"/>
      <c r="V6" s="407"/>
      <c r="W6" s="407"/>
      <c r="X6" s="407"/>
      <c r="Y6" s="407"/>
      <c r="Z6" s="407"/>
      <c r="AA6" s="407"/>
      <c r="AB6" s="407"/>
    </row>
    <row r="7" spans="1:28" ht="15" x14ac:dyDescent="0.25">
      <c r="A7" s="658" t="s">
        <v>255</v>
      </c>
      <c r="B7" s="658"/>
      <c r="C7" s="658"/>
      <c r="D7" s="658"/>
      <c r="E7" s="658"/>
      <c r="F7" s="658"/>
      <c r="G7" s="658"/>
      <c r="H7" s="658"/>
      <c r="I7" s="658"/>
      <c r="J7" s="407"/>
      <c r="K7" s="407"/>
      <c r="L7" s="407"/>
      <c r="M7" s="407"/>
      <c r="N7" s="407"/>
      <c r="O7" s="407"/>
      <c r="P7" s="407"/>
      <c r="Q7" s="407"/>
      <c r="R7" s="407"/>
      <c r="S7" s="407"/>
      <c r="T7" s="407"/>
      <c r="U7" s="407"/>
      <c r="V7" s="407"/>
      <c r="W7" s="407"/>
      <c r="X7" s="407"/>
      <c r="Y7" s="407"/>
      <c r="Z7" s="407"/>
      <c r="AA7" s="407"/>
      <c r="AB7" s="407"/>
    </row>
    <row r="8" spans="1:28" ht="30" x14ac:dyDescent="0.25">
      <c r="A8" s="325">
        <v>1</v>
      </c>
      <c r="B8" s="388" t="s">
        <v>41</v>
      </c>
      <c r="C8" s="325">
        <v>38</v>
      </c>
      <c r="D8" s="388" t="s">
        <v>1100</v>
      </c>
      <c r="E8" s="490">
        <v>4.4999999999999997E-3</v>
      </c>
      <c r="F8" s="491">
        <v>15497</v>
      </c>
      <c r="G8" s="492">
        <f>+E8*F8</f>
        <v>69.736499999999992</v>
      </c>
      <c r="H8" s="388" t="s">
        <v>679</v>
      </c>
      <c r="I8" s="388"/>
      <c r="J8" s="407"/>
      <c r="K8" s="407"/>
      <c r="L8" s="407"/>
      <c r="M8" s="407"/>
      <c r="N8" s="407"/>
      <c r="O8" s="407"/>
      <c r="P8" s="407"/>
      <c r="Q8" s="407"/>
      <c r="R8" s="407"/>
      <c r="S8" s="407"/>
      <c r="T8" s="407"/>
      <c r="U8" s="407"/>
      <c r="V8" s="407"/>
      <c r="W8" s="407"/>
      <c r="X8" s="407"/>
      <c r="Y8" s="407"/>
      <c r="Z8" s="407"/>
      <c r="AA8" s="407"/>
      <c r="AB8" s="407"/>
    </row>
    <row r="9" spans="1:28" ht="45" x14ac:dyDescent="0.25">
      <c r="A9" s="325">
        <v>2</v>
      </c>
      <c r="B9" s="388" t="s">
        <v>41</v>
      </c>
      <c r="C9" s="325">
        <v>38</v>
      </c>
      <c r="D9" s="456" t="s">
        <v>1101</v>
      </c>
      <c r="E9" s="490">
        <f>200/100000</f>
        <v>2E-3</v>
      </c>
      <c r="F9" s="491">
        <v>15497</v>
      </c>
      <c r="G9" s="493">
        <f>+E9*F9</f>
        <v>30.994</v>
      </c>
      <c r="H9" s="446" t="s">
        <v>680</v>
      </c>
      <c r="I9" s="388"/>
      <c r="J9" s="407"/>
      <c r="K9" s="407"/>
      <c r="L9" s="407"/>
      <c r="M9" s="407"/>
      <c r="N9" s="407"/>
      <c r="O9" s="407"/>
      <c r="P9" s="407"/>
      <c r="Q9" s="407"/>
      <c r="R9" s="407"/>
      <c r="S9" s="407"/>
      <c r="T9" s="407"/>
      <c r="U9" s="407"/>
      <c r="V9" s="407"/>
      <c r="W9" s="407"/>
      <c r="X9" s="407"/>
      <c r="Y9" s="407"/>
      <c r="Z9" s="407"/>
      <c r="AA9" s="407"/>
      <c r="AB9" s="407"/>
    </row>
    <row r="10" spans="1:28" ht="45" x14ac:dyDescent="0.25">
      <c r="A10" s="325">
        <v>3</v>
      </c>
      <c r="B10" s="388" t="s">
        <v>55</v>
      </c>
      <c r="C10" s="325">
        <v>53</v>
      </c>
      <c r="D10" s="388" t="s">
        <v>1102</v>
      </c>
      <c r="E10" s="490">
        <v>1</v>
      </c>
      <c r="F10" s="491">
        <v>44.84</v>
      </c>
      <c r="G10" s="494">
        <f>+E10*F10</f>
        <v>44.84</v>
      </c>
      <c r="H10" s="387" t="s">
        <v>1103</v>
      </c>
      <c r="I10" s="388"/>
      <c r="J10" s="407"/>
      <c r="K10" s="407"/>
      <c r="L10" s="407"/>
      <c r="M10" s="407"/>
      <c r="N10" s="407"/>
      <c r="O10" s="407"/>
      <c r="P10" s="407"/>
      <c r="Q10" s="407"/>
      <c r="R10" s="407"/>
      <c r="S10" s="407"/>
      <c r="T10" s="407"/>
      <c r="U10" s="407"/>
      <c r="V10" s="407"/>
      <c r="W10" s="407"/>
      <c r="X10" s="407"/>
      <c r="Y10" s="407"/>
      <c r="Z10" s="407"/>
      <c r="AA10" s="407"/>
      <c r="AB10" s="407"/>
    </row>
    <row r="11" spans="1:28" ht="60" x14ac:dyDescent="0.25">
      <c r="A11" s="495">
        <v>4</v>
      </c>
      <c r="B11" s="496" t="s">
        <v>19</v>
      </c>
      <c r="C11" s="495">
        <v>15</v>
      </c>
      <c r="D11" s="388" t="s">
        <v>1104</v>
      </c>
      <c r="E11" s="497">
        <v>1.0494764400000001</v>
      </c>
      <c r="F11" s="498">
        <v>191</v>
      </c>
      <c r="G11" s="499">
        <f>+F11*E11</f>
        <v>200.45000004000002</v>
      </c>
      <c r="H11" s="500" t="s">
        <v>1105</v>
      </c>
      <c r="I11" s="388"/>
      <c r="J11" s="407"/>
      <c r="K11" s="407"/>
      <c r="L11" s="407"/>
      <c r="M11" s="407"/>
      <c r="N11" s="407"/>
      <c r="O11" s="407"/>
      <c r="P11" s="407"/>
      <c r="Q11" s="407"/>
      <c r="R11" s="407"/>
      <c r="S11" s="407"/>
      <c r="T11" s="407"/>
      <c r="U11" s="407"/>
      <c r="V11" s="407"/>
      <c r="W11" s="407"/>
      <c r="X11" s="407"/>
      <c r="Y11" s="407"/>
      <c r="Z11" s="407"/>
      <c r="AA11" s="407"/>
      <c r="AB11" s="407"/>
    </row>
    <row r="12" spans="1:28" ht="30" x14ac:dyDescent="0.25">
      <c r="A12" s="325">
        <v>5</v>
      </c>
      <c r="B12" s="388" t="s">
        <v>7</v>
      </c>
      <c r="C12" s="325">
        <v>17</v>
      </c>
      <c r="D12" s="388" t="s">
        <v>1106</v>
      </c>
      <c r="E12" s="490"/>
      <c r="F12" s="491">
        <v>0</v>
      </c>
      <c r="G12" s="494">
        <v>0</v>
      </c>
      <c r="H12" s="387" t="s">
        <v>1107</v>
      </c>
      <c r="I12" s="388"/>
      <c r="J12" s="407"/>
      <c r="K12" s="407"/>
      <c r="L12" s="407"/>
      <c r="M12" s="407"/>
      <c r="N12" s="407"/>
      <c r="O12" s="407"/>
      <c r="P12" s="407"/>
      <c r="Q12" s="407"/>
      <c r="R12" s="407"/>
      <c r="S12" s="407"/>
      <c r="T12" s="407"/>
      <c r="U12" s="407"/>
      <c r="V12" s="407"/>
      <c r="W12" s="407"/>
      <c r="X12" s="407"/>
      <c r="Y12" s="407"/>
      <c r="Z12" s="407"/>
      <c r="AA12" s="407"/>
      <c r="AB12" s="407"/>
    </row>
    <row r="13" spans="1:28" ht="90" x14ac:dyDescent="0.25">
      <c r="A13" s="325"/>
      <c r="B13" s="388"/>
      <c r="C13" s="325"/>
      <c r="D13" s="501" t="s">
        <v>1108</v>
      </c>
      <c r="E13" s="490">
        <v>0.32979000000000003</v>
      </c>
      <c r="F13" s="491">
        <v>47</v>
      </c>
      <c r="G13" s="494">
        <v>15.500130000000002</v>
      </c>
      <c r="H13" s="502" t="s">
        <v>1109</v>
      </c>
      <c r="I13" s="388"/>
      <c r="J13" s="407"/>
      <c r="K13" s="407"/>
      <c r="L13" s="407"/>
      <c r="M13" s="407"/>
      <c r="N13" s="407"/>
      <c r="O13" s="407"/>
      <c r="P13" s="407"/>
      <c r="Q13" s="407"/>
      <c r="R13" s="407"/>
      <c r="S13" s="407"/>
      <c r="T13" s="407"/>
      <c r="U13" s="407"/>
      <c r="V13" s="407"/>
      <c r="W13" s="407"/>
      <c r="X13" s="407"/>
      <c r="Y13" s="407"/>
      <c r="Z13" s="407"/>
      <c r="AA13" s="407"/>
      <c r="AB13" s="407"/>
    </row>
    <row r="14" spans="1:28" ht="45" x14ac:dyDescent="0.25">
      <c r="A14" s="325"/>
      <c r="B14" s="388"/>
      <c r="C14" s="325"/>
      <c r="D14" s="501" t="s">
        <v>1110</v>
      </c>
      <c r="E14" s="490">
        <v>0.40788999999999997</v>
      </c>
      <c r="F14" s="491">
        <v>38</v>
      </c>
      <c r="G14" s="494">
        <v>15.49982</v>
      </c>
      <c r="H14" s="502" t="s">
        <v>1111</v>
      </c>
      <c r="I14" s="388"/>
      <c r="J14" s="407"/>
      <c r="K14" s="407"/>
      <c r="L14" s="407"/>
      <c r="M14" s="407"/>
      <c r="N14" s="407"/>
      <c r="O14" s="407"/>
      <c r="P14" s="407"/>
      <c r="Q14" s="407"/>
      <c r="R14" s="407"/>
      <c r="S14" s="407"/>
      <c r="T14" s="407"/>
      <c r="U14" s="407"/>
      <c r="V14" s="407"/>
      <c r="W14" s="407"/>
      <c r="X14" s="407"/>
      <c r="Y14" s="407"/>
      <c r="Z14" s="407"/>
      <c r="AA14" s="407"/>
      <c r="AB14" s="407"/>
    </row>
    <row r="15" spans="1:28" ht="150" x14ac:dyDescent="0.25">
      <c r="A15" s="325">
        <v>6</v>
      </c>
      <c r="B15" s="388" t="s">
        <v>682</v>
      </c>
      <c r="C15" s="325">
        <v>50</v>
      </c>
      <c r="D15" s="388" t="s">
        <v>1112</v>
      </c>
      <c r="E15" s="503">
        <f>+G15/F15</f>
        <v>2.0649999999999999</v>
      </c>
      <c r="F15" s="491">
        <v>38</v>
      </c>
      <c r="G15" s="494">
        <f>37.65+31.92+5.9+3</f>
        <v>78.47</v>
      </c>
      <c r="H15" s="504" t="s">
        <v>1113</v>
      </c>
      <c r="I15" s="388"/>
      <c r="J15" s="407"/>
      <c r="K15" s="407"/>
      <c r="L15" s="407"/>
      <c r="M15" s="407"/>
      <c r="N15" s="407"/>
      <c r="O15" s="407"/>
      <c r="P15" s="407"/>
      <c r="Q15" s="407"/>
      <c r="R15" s="407"/>
      <c r="S15" s="407"/>
      <c r="T15" s="407"/>
      <c r="U15" s="407"/>
      <c r="V15" s="407"/>
      <c r="W15" s="407"/>
      <c r="X15" s="407"/>
      <c r="Y15" s="407"/>
      <c r="Z15" s="407"/>
      <c r="AA15" s="407"/>
      <c r="AB15" s="407"/>
    </row>
    <row r="16" spans="1:28" ht="15" x14ac:dyDescent="0.25">
      <c r="A16" s="485" t="s">
        <v>1099</v>
      </c>
      <c r="B16" s="486"/>
      <c r="C16" s="487"/>
      <c r="D16" s="486"/>
      <c r="E16" s="488"/>
      <c r="F16" s="488"/>
      <c r="G16" s="505">
        <f>SUM(G8:G15)</f>
        <v>455.49045004000004</v>
      </c>
      <c r="H16" s="486"/>
      <c r="I16" s="486"/>
      <c r="J16" s="407"/>
      <c r="K16" s="407"/>
      <c r="L16" s="407"/>
      <c r="M16" s="407"/>
      <c r="N16" s="407"/>
      <c r="O16" s="407"/>
      <c r="P16" s="407"/>
      <c r="Q16" s="407"/>
      <c r="R16" s="407"/>
      <c r="S16" s="407"/>
      <c r="T16" s="407"/>
      <c r="U16" s="407"/>
      <c r="V16" s="407"/>
      <c r="W16" s="407"/>
      <c r="X16" s="407"/>
      <c r="Y16" s="407"/>
      <c r="Z16" s="407"/>
      <c r="AA16" s="407"/>
      <c r="AB16" s="407"/>
    </row>
    <row r="17" spans="1:28" ht="15" x14ac:dyDescent="0.25">
      <c r="A17" s="658" t="s">
        <v>268</v>
      </c>
      <c r="B17" s="658"/>
      <c r="C17" s="658"/>
      <c r="D17" s="658"/>
      <c r="E17" s="658"/>
      <c r="F17" s="658"/>
      <c r="G17" s="658"/>
      <c r="H17" s="658"/>
      <c r="I17" s="658"/>
      <c r="J17" s="407"/>
      <c r="K17" s="407"/>
      <c r="L17" s="407"/>
      <c r="M17" s="407"/>
      <c r="N17" s="407"/>
      <c r="O17" s="407"/>
      <c r="P17" s="407"/>
      <c r="Q17" s="407"/>
      <c r="R17" s="407"/>
      <c r="S17" s="407"/>
      <c r="T17" s="407"/>
      <c r="U17" s="407"/>
      <c r="V17" s="407"/>
      <c r="W17" s="407"/>
      <c r="X17" s="407"/>
      <c r="Y17" s="407"/>
      <c r="Z17" s="407"/>
      <c r="AA17" s="407"/>
      <c r="AB17" s="407"/>
    </row>
    <row r="18" spans="1:28" ht="30" x14ac:dyDescent="0.25">
      <c r="A18" s="325">
        <v>7</v>
      </c>
      <c r="B18" s="388" t="s">
        <v>532</v>
      </c>
      <c r="C18" s="325">
        <v>63</v>
      </c>
      <c r="D18" s="388" t="s">
        <v>683</v>
      </c>
      <c r="E18" s="490">
        <v>0.75</v>
      </c>
      <c r="F18" s="490">
        <v>4</v>
      </c>
      <c r="G18" s="506">
        <f t="shared" ref="G18:G25" si="0">+F18*E18</f>
        <v>3</v>
      </c>
      <c r="H18" s="388" t="s">
        <v>684</v>
      </c>
      <c r="I18" s="388"/>
      <c r="J18" s="407"/>
      <c r="K18" s="407"/>
      <c r="L18" s="407"/>
      <c r="M18" s="407"/>
      <c r="N18" s="407"/>
      <c r="O18" s="407"/>
      <c r="P18" s="407"/>
      <c r="Q18" s="407"/>
      <c r="R18" s="407"/>
      <c r="S18" s="407"/>
      <c r="T18" s="407"/>
      <c r="U18" s="407"/>
      <c r="V18" s="407"/>
      <c r="W18" s="407"/>
      <c r="X18" s="407"/>
      <c r="Y18" s="407"/>
      <c r="Z18" s="407"/>
      <c r="AA18" s="407"/>
      <c r="AB18" s="407"/>
    </row>
    <row r="19" spans="1:28" ht="45" x14ac:dyDescent="0.25">
      <c r="A19" s="325">
        <v>8</v>
      </c>
      <c r="B19" s="388" t="s">
        <v>685</v>
      </c>
      <c r="C19" s="325">
        <v>64</v>
      </c>
      <c r="D19" s="388" t="s">
        <v>1114</v>
      </c>
      <c r="E19" s="490">
        <v>0.22</v>
      </c>
      <c r="F19" s="490">
        <v>46</v>
      </c>
      <c r="G19" s="506">
        <f t="shared" si="0"/>
        <v>10.119999999999999</v>
      </c>
      <c r="H19" s="388" t="s">
        <v>686</v>
      </c>
      <c r="I19" s="388"/>
      <c r="J19" s="407"/>
      <c r="K19" s="407"/>
      <c r="L19" s="407"/>
      <c r="M19" s="407"/>
      <c r="N19" s="407"/>
      <c r="O19" s="407"/>
      <c r="P19" s="407"/>
      <c r="Q19" s="407"/>
      <c r="R19" s="407"/>
      <c r="S19" s="407"/>
      <c r="T19" s="407"/>
      <c r="U19" s="407"/>
      <c r="V19" s="407"/>
      <c r="W19" s="407"/>
      <c r="X19" s="407"/>
      <c r="Y19" s="407"/>
      <c r="Z19" s="407"/>
      <c r="AA19" s="407"/>
      <c r="AB19" s="407"/>
    </row>
    <row r="20" spans="1:28" ht="45" x14ac:dyDescent="0.25">
      <c r="A20" s="325">
        <v>9</v>
      </c>
      <c r="B20" s="388" t="s">
        <v>685</v>
      </c>
      <c r="C20" s="325">
        <v>67</v>
      </c>
      <c r="D20" s="456" t="s">
        <v>1115</v>
      </c>
      <c r="E20" s="506">
        <v>0.64421052599999995</v>
      </c>
      <c r="F20" s="490">
        <v>38</v>
      </c>
      <c r="G20" s="507">
        <f t="shared" si="0"/>
        <v>24.479999987999999</v>
      </c>
      <c r="H20" s="446" t="s">
        <v>687</v>
      </c>
      <c r="I20" s="388"/>
      <c r="J20" s="407"/>
      <c r="K20" s="407"/>
      <c r="L20" s="407"/>
      <c r="M20" s="407"/>
      <c r="N20" s="407"/>
      <c r="O20" s="407"/>
      <c r="P20" s="407"/>
      <c r="Q20" s="407"/>
      <c r="R20" s="407"/>
      <c r="S20" s="407"/>
      <c r="T20" s="407"/>
      <c r="U20" s="407"/>
      <c r="V20" s="407"/>
      <c r="W20" s="407"/>
      <c r="X20" s="407"/>
      <c r="Y20" s="407"/>
      <c r="Z20" s="407"/>
      <c r="AA20" s="407"/>
      <c r="AB20" s="407"/>
    </row>
    <row r="21" spans="1:28" ht="45" x14ac:dyDescent="0.25">
      <c r="A21" s="325">
        <v>10</v>
      </c>
      <c r="B21" s="388" t="s">
        <v>512</v>
      </c>
      <c r="C21" s="325">
        <v>72</v>
      </c>
      <c r="D21" s="388" t="s">
        <v>688</v>
      </c>
      <c r="E21" s="490">
        <v>1.04</v>
      </c>
      <c r="F21" s="490">
        <v>38</v>
      </c>
      <c r="G21" s="506">
        <f t="shared" si="0"/>
        <v>39.520000000000003</v>
      </c>
      <c r="H21" s="388" t="s">
        <v>689</v>
      </c>
      <c r="I21" s="388"/>
      <c r="J21" s="407"/>
      <c r="K21" s="407"/>
      <c r="L21" s="407"/>
      <c r="M21" s="407"/>
      <c r="N21" s="407"/>
      <c r="O21" s="407"/>
      <c r="P21" s="407"/>
      <c r="Q21" s="407"/>
      <c r="R21" s="407"/>
      <c r="S21" s="407"/>
      <c r="T21" s="407"/>
      <c r="U21" s="407"/>
      <c r="V21" s="407"/>
      <c r="W21" s="407"/>
      <c r="X21" s="407"/>
      <c r="Y21" s="407"/>
      <c r="Z21" s="407"/>
      <c r="AA21" s="407"/>
      <c r="AB21" s="407"/>
    </row>
    <row r="22" spans="1:28" ht="45" x14ac:dyDescent="0.25">
      <c r="A22" s="325">
        <v>11</v>
      </c>
      <c r="B22" s="388" t="s">
        <v>512</v>
      </c>
      <c r="C22" s="325">
        <v>72</v>
      </c>
      <c r="D22" s="388" t="s">
        <v>690</v>
      </c>
      <c r="E22" s="490">
        <v>0.2</v>
      </c>
      <c r="F22" s="490">
        <v>38</v>
      </c>
      <c r="G22" s="506">
        <f t="shared" si="0"/>
        <v>7.6000000000000005</v>
      </c>
      <c r="H22" s="388" t="s">
        <v>691</v>
      </c>
      <c r="I22" s="388"/>
      <c r="J22" s="407"/>
      <c r="K22" s="407"/>
      <c r="L22" s="407"/>
      <c r="M22" s="407"/>
      <c r="N22" s="407"/>
      <c r="O22" s="407"/>
      <c r="P22" s="407"/>
      <c r="Q22" s="407"/>
      <c r="R22" s="407"/>
      <c r="S22" s="407"/>
      <c r="T22" s="407"/>
      <c r="U22" s="407"/>
      <c r="V22" s="407"/>
      <c r="W22" s="407"/>
      <c r="X22" s="407"/>
      <c r="Y22" s="407"/>
      <c r="Z22" s="407"/>
      <c r="AA22" s="407"/>
      <c r="AB22" s="407"/>
    </row>
    <row r="23" spans="1:28" ht="75" x14ac:dyDescent="0.25">
      <c r="A23" s="325">
        <v>12</v>
      </c>
      <c r="B23" s="388" t="s">
        <v>501</v>
      </c>
      <c r="C23" s="325">
        <v>80</v>
      </c>
      <c r="D23" s="388" t="s">
        <v>692</v>
      </c>
      <c r="E23" s="490">
        <v>0.2</v>
      </c>
      <c r="F23" s="490">
        <v>42</v>
      </c>
      <c r="G23" s="499">
        <f t="shared" si="0"/>
        <v>8.4</v>
      </c>
      <c r="H23" s="387" t="s">
        <v>1116</v>
      </c>
      <c r="I23" s="388"/>
      <c r="J23" s="407"/>
      <c r="K23" s="407"/>
      <c r="L23" s="407"/>
      <c r="M23" s="407"/>
      <c r="N23" s="407"/>
      <c r="O23" s="407"/>
      <c r="P23" s="407"/>
      <c r="Q23" s="407"/>
      <c r="R23" s="407"/>
      <c r="S23" s="407"/>
      <c r="T23" s="407"/>
      <c r="U23" s="407"/>
      <c r="V23" s="407"/>
      <c r="W23" s="407"/>
      <c r="X23" s="407"/>
      <c r="Y23" s="407"/>
      <c r="Z23" s="407"/>
      <c r="AA23" s="407"/>
      <c r="AB23" s="407"/>
    </row>
    <row r="24" spans="1:28" ht="30" x14ac:dyDescent="0.25">
      <c r="A24" s="325">
        <v>13</v>
      </c>
      <c r="B24" s="388" t="s">
        <v>516</v>
      </c>
      <c r="C24" s="325">
        <v>78</v>
      </c>
      <c r="D24" s="388" t="s">
        <v>1117</v>
      </c>
      <c r="E24" s="506">
        <v>2.3684210530000001</v>
      </c>
      <c r="F24" s="490">
        <v>38</v>
      </c>
      <c r="G24" s="499">
        <f>+F24*E24</f>
        <v>90.000000014000008</v>
      </c>
      <c r="H24" s="387" t="s">
        <v>1118</v>
      </c>
      <c r="I24" s="388"/>
      <c r="J24" s="407"/>
      <c r="K24" s="407"/>
      <c r="L24" s="407"/>
      <c r="M24" s="407"/>
      <c r="N24" s="407"/>
      <c r="O24" s="407"/>
      <c r="P24" s="407"/>
      <c r="Q24" s="407"/>
      <c r="R24" s="407"/>
      <c r="S24" s="407"/>
      <c r="T24" s="407"/>
      <c r="U24" s="407"/>
      <c r="V24" s="407"/>
      <c r="W24" s="407"/>
      <c r="X24" s="407"/>
      <c r="Y24" s="407"/>
      <c r="Z24" s="407"/>
      <c r="AA24" s="407"/>
      <c r="AB24" s="407"/>
    </row>
    <row r="25" spans="1:28" ht="45" x14ac:dyDescent="0.25">
      <c r="A25" s="325">
        <v>13</v>
      </c>
      <c r="B25" s="388" t="s">
        <v>516</v>
      </c>
      <c r="C25" s="325">
        <v>78</v>
      </c>
      <c r="D25" s="388" t="s">
        <v>693</v>
      </c>
      <c r="E25" s="490">
        <v>10.5</v>
      </c>
      <c r="F25" s="490">
        <v>1</v>
      </c>
      <c r="G25" s="506">
        <f t="shared" si="0"/>
        <v>10.5</v>
      </c>
      <c r="H25" s="388" t="s">
        <v>694</v>
      </c>
      <c r="I25" s="388"/>
      <c r="J25" s="407"/>
      <c r="K25" s="407"/>
      <c r="L25" s="407"/>
      <c r="M25" s="407"/>
      <c r="N25" s="407"/>
      <c r="O25" s="407"/>
      <c r="P25" s="407"/>
      <c r="Q25" s="407"/>
      <c r="R25" s="407"/>
      <c r="S25" s="407"/>
      <c r="T25" s="407"/>
      <c r="U25" s="407"/>
      <c r="V25" s="407"/>
      <c r="W25" s="407"/>
      <c r="X25" s="407"/>
      <c r="Y25" s="407"/>
      <c r="Z25" s="407"/>
      <c r="AA25" s="407"/>
      <c r="AB25" s="407"/>
    </row>
    <row r="26" spans="1:28" ht="15" x14ac:dyDescent="0.25">
      <c r="A26" s="485" t="s">
        <v>1099</v>
      </c>
      <c r="B26" s="486"/>
      <c r="C26" s="487"/>
      <c r="D26" s="486"/>
      <c r="E26" s="488"/>
      <c r="F26" s="488"/>
      <c r="G26" s="508">
        <f>SUM(G18:G25)</f>
        <v>193.62000000200001</v>
      </c>
      <c r="H26" s="486"/>
      <c r="I26" s="486"/>
      <c r="J26" s="407"/>
      <c r="K26" s="407"/>
      <c r="L26" s="407"/>
      <c r="M26" s="407"/>
      <c r="N26" s="407"/>
      <c r="O26" s="407"/>
      <c r="P26" s="407"/>
      <c r="Q26" s="407"/>
      <c r="R26" s="407"/>
      <c r="S26" s="407"/>
      <c r="T26" s="407"/>
      <c r="U26" s="407"/>
      <c r="V26" s="407"/>
      <c r="W26" s="407"/>
      <c r="X26" s="407"/>
      <c r="Y26" s="407"/>
      <c r="Z26" s="407"/>
      <c r="AA26" s="407"/>
      <c r="AB26" s="407"/>
    </row>
    <row r="27" spans="1:28" ht="15" x14ac:dyDescent="0.25">
      <c r="A27" s="658" t="s">
        <v>269</v>
      </c>
      <c r="B27" s="658"/>
      <c r="C27" s="658"/>
      <c r="D27" s="658"/>
      <c r="E27" s="658"/>
      <c r="F27" s="658"/>
      <c r="G27" s="658"/>
      <c r="H27" s="658"/>
      <c r="I27" s="658"/>
      <c r="J27" s="407"/>
      <c r="K27" s="407"/>
      <c r="L27" s="407"/>
      <c r="M27" s="407"/>
      <c r="N27" s="407"/>
      <c r="O27" s="407"/>
      <c r="P27" s="407"/>
      <c r="Q27" s="407"/>
      <c r="R27" s="407"/>
      <c r="S27" s="407"/>
      <c r="T27" s="407"/>
      <c r="U27" s="407"/>
      <c r="V27" s="407"/>
      <c r="W27" s="407"/>
      <c r="X27" s="407"/>
      <c r="Y27" s="407"/>
      <c r="Z27" s="407"/>
      <c r="AA27" s="407"/>
      <c r="AB27" s="407"/>
    </row>
    <row r="28" spans="1:28" ht="45" x14ac:dyDescent="0.25">
      <c r="A28" s="325">
        <v>14</v>
      </c>
      <c r="B28" s="388" t="s">
        <v>695</v>
      </c>
      <c r="C28" s="325">
        <v>116</v>
      </c>
      <c r="D28" s="388" t="s">
        <v>696</v>
      </c>
      <c r="E28" s="490">
        <v>0.03</v>
      </c>
      <c r="F28" s="490">
        <v>501</v>
      </c>
      <c r="G28" s="506">
        <f t="shared" ref="G28:G40" si="1">+F28*E28</f>
        <v>15.03</v>
      </c>
      <c r="H28" s="388" t="s">
        <v>1119</v>
      </c>
      <c r="I28" s="388"/>
      <c r="J28" s="407"/>
      <c r="K28" s="407"/>
      <c r="L28" s="407"/>
      <c r="M28" s="407"/>
      <c r="N28" s="407"/>
      <c r="O28" s="407"/>
      <c r="P28" s="407"/>
      <c r="Q28" s="407"/>
      <c r="R28" s="407"/>
      <c r="S28" s="407"/>
      <c r="T28" s="407"/>
      <c r="U28" s="407"/>
      <c r="V28" s="407"/>
      <c r="W28" s="407"/>
      <c r="X28" s="407"/>
      <c r="Y28" s="407"/>
      <c r="Z28" s="407"/>
      <c r="AA28" s="407"/>
      <c r="AB28" s="407"/>
    </row>
    <row r="29" spans="1:28" ht="90" x14ac:dyDescent="0.25">
      <c r="A29" s="325">
        <v>15</v>
      </c>
      <c r="B29" s="388" t="s">
        <v>458</v>
      </c>
      <c r="C29" s="325"/>
      <c r="D29" s="456" t="s">
        <v>697</v>
      </c>
      <c r="E29" s="506">
        <f>59.36/38</f>
        <v>1.5621052631578947</v>
      </c>
      <c r="F29" s="490">
        <v>38</v>
      </c>
      <c r="G29" s="499">
        <v>59.36</v>
      </c>
      <c r="H29" s="387" t="s">
        <v>1120</v>
      </c>
      <c r="I29" s="388"/>
      <c r="J29" s="407"/>
      <c r="K29" s="407"/>
      <c r="L29" s="407"/>
      <c r="M29" s="407"/>
      <c r="N29" s="407"/>
      <c r="O29" s="407"/>
      <c r="P29" s="407"/>
      <c r="Q29" s="407"/>
      <c r="R29" s="407"/>
      <c r="S29" s="407"/>
      <c r="T29" s="407"/>
      <c r="U29" s="407"/>
      <c r="V29" s="407"/>
      <c r="W29" s="407"/>
      <c r="X29" s="407"/>
      <c r="Y29" s="407"/>
      <c r="Z29" s="407"/>
      <c r="AA29" s="407"/>
      <c r="AB29" s="407"/>
    </row>
    <row r="30" spans="1:28" ht="45" x14ac:dyDescent="0.25">
      <c r="A30" s="325">
        <v>16</v>
      </c>
      <c r="B30" s="388" t="s">
        <v>458</v>
      </c>
      <c r="C30" s="325"/>
      <c r="D30" s="456" t="s">
        <v>1121</v>
      </c>
      <c r="E30" s="506">
        <v>4.4999999999999998E-2</v>
      </c>
      <c r="F30" s="490">
        <v>726</v>
      </c>
      <c r="G30" s="499">
        <f t="shared" si="1"/>
        <v>32.67</v>
      </c>
      <c r="H30" s="387" t="s">
        <v>1122</v>
      </c>
      <c r="I30" s="388"/>
      <c r="J30" s="407"/>
      <c r="K30" s="407"/>
      <c r="L30" s="407"/>
      <c r="M30" s="407"/>
      <c r="N30" s="407"/>
      <c r="O30" s="407"/>
      <c r="P30" s="407"/>
      <c r="Q30" s="407"/>
      <c r="R30" s="407"/>
      <c r="S30" s="407"/>
      <c r="T30" s="407"/>
      <c r="U30" s="407"/>
      <c r="V30" s="407"/>
      <c r="W30" s="407"/>
      <c r="X30" s="407"/>
      <c r="Y30" s="407"/>
      <c r="Z30" s="407"/>
      <c r="AA30" s="407"/>
      <c r="AB30" s="407"/>
    </row>
    <row r="31" spans="1:28" ht="75" x14ac:dyDescent="0.25">
      <c r="A31" s="325">
        <v>16</v>
      </c>
      <c r="B31" s="388" t="s">
        <v>577</v>
      </c>
      <c r="C31" s="325">
        <v>102</v>
      </c>
      <c r="D31" s="388" t="s">
        <v>698</v>
      </c>
      <c r="E31" s="509">
        <v>0.5</v>
      </c>
      <c r="F31" s="509">
        <v>38</v>
      </c>
      <c r="G31" s="506">
        <f t="shared" si="1"/>
        <v>19</v>
      </c>
      <c r="H31" s="388" t="s">
        <v>1123</v>
      </c>
      <c r="I31" s="388"/>
      <c r="J31" s="407"/>
      <c r="K31" s="407"/>
      <c r="L31" s="407"/>
      <c r="M31" s="407"/>
      <c r="N31" s="407"/>
      <c r="O31" s="407"/>
      <c r="P31" s="407"/>
      <c r="Q31" s="407"/>
      <c r="R31" s="407"/>
      <c r="S31" s="407"/>
      <c r="T31" s="407"/>
      <c r="U31" s="407"/>
      <c r="V31" s="407"/>
      <c r="W31" s="407"/>
      <c r="X31" s="407"/>
      <c r="Y31" s="407"/>
      <c r="Z31" s="407"/>
      <c r="AA31" s="407"/>
      <c r="AB31" s="407"/>
    </row>
    <row r="32" spans="1:28" ht="60" x14ac:dyDescent="0.25">
      <c r="A32" s="325">
        <v>17</v>
      </c>
      <c r="B32" s="388" t="s">
        <v>591</v>
      </c>
      <c r="C32" s="325">
        <v>105</v>
      </c>
      <c r="D32" s="388" t="s">
        <v>1124</v>
      </c>
      <c r="E32" s="509">
        <v>2.0000000000000001E-4</v>
      </c>
      <c r="F32" s="509">
        <v>56000</v>
      </c>
      <c r="G32" s="506">
        <f t="shared" si="1"/>
        <v>11.200000000000001</v>
      </c>
      <c r="H32" s="388" t="s">
        <v>1125</v>
      </c>
      <c r="I32" s="388"/>
      <c r="J32" s="407"/>
      <c r="K32" s="407"/>
      <c r="L32" s="407"/>
      <c r="M32" s="407"/>
      <c r="N32" s="407"/>
      <c r="O32" s="407"/>
      <c r="P32" s="407"/>
      <c r="Q32" s="407"/>
      <c r="R32" s="407"/>
      <c r="S32" s="407"/>
      <c r="T32" s="407"/>
      <c r="U32" s="407"/>
      <c r="V32" s="407"/>
      <c r="W32" s="407"/>
      <c r="X32" s="407"/>
      <c r="Y32" s="407"/>
      <c r="Z32" s="407"/>
      <c r="AA32" s="407"/>
      <c r="AB32" s="407"/>
    </row>
    <row r="33" spans="1:28" ht="60" x14ac:dyDescent="0.25">
      <c r="A33" s="325">
        <v>18</v>
      </c>
      <c r="B33" s="388" t="s">
        <v>591</v>
      </c>
      <c r="C33" s="325">
        <v>106</v>
      </c>
      <c r="D33" s="388" t="s">
        <v>699</v>
      </c>
      <c r="E33" s="509">
        <v>1</v>
      </c>
      <c r="F33" s="509">
        <v>38</v>
      </c>
      <c r="G33" s="506">
        <f t="shared" si="1"/>
        <v>38</v>
      </c>
      <c r="H33" s="388" t="s">
        <v>1126</v>
      </c>
      <c r="I33" s="388"/>
      <c r="J33" s="407"/>
      <c r="K33" s="407"/>
      <c r="L33" s="407"/>
      <c r="M33" s="407"/>
      <c r="N33" s="407"/>
      <c r="O33" s="407"/>
      <c r="P33" s="407"/>
      <c r="Q33" s="407"/>
      <c r="R33" s="407"/>
      <c r="S33" s="407"/>
      <c r="T33" s="407"/>
      <c r="U33" s="407"/>
      <c r="V33" s="407"/>
      <c r="W33" s="407"/>
      <c r="X33" s="407"/>
      <c r="Y33" s="407"/>
      <c r="Z33" s="407"/>
      <c r="AA33" s="407"/>
      <c r="AB33" s="407"/>
    </row>
    <row r="34" spans="1:28" ht="45" x14ac:dyDescent="0.25">
      <c r="A34" s="325">
        <v>19</v>
      </c>
      <c r="B34" s="388" t="s">
        <v>540</v>
      </c>
      <c r="C34" s="325">
        <v>111</v>
      </c>
      <c r="D34" s="388" t="s">
        <v>700</v>
      </c>
      <c r="E34" s="509">
        <v>10</v>
      </c>
      <c r="F34" s="509">
        <v>1</v>
      </c>
      <c r="G34" s="506">
        <f t="shared" si="1"/>
        <v>10</v>
      </c>
      <c r="H34" s="388" t="s">
        <v>1127</v>
      </c>
      <c r="I34" s="388"/>
      <c r="J34" s="407"/>
      <c r="K34" s="407"/>
      <c r="L34" s="407"/>
      <c r="M34" s="407"/>
      <c r="N34" s="407"/>
      <c r="O34" s="407"/>
      <c r="P34" s="407"/>
      <c r="Q34" s="407"/>
      <c r="R34" s="407"/>
      <c r="S34" s="407"/>
      <c r="T34" s="407"/>
      <c r="U34" s="407"/>
      <c r="V34" s="407"/>
      <c r="W34" s="407"/>
      <c r="X34" s="407"/>
      <c r="Y34" s="407"/>
      <c r="Z34" s="407"/>
      <c r="AA34" s="407"/>
      <c r="AB34" s="407"/>
    </row>
    <row r="35" spans="1:28" ht="45" x14ac:dyDescent="0.25">
      <c r="A35" s="325">
        <v>20</v>
      </c>
      <c r="B35" s="388" t="s">
        <v>540</v>
      </c>
      <c r="C35" s="325">
        <v>111</v>
      </c>
      <c r="D35" s="388" t="s">
        <v>701</v>
      </c>
      <c r="E35" s="509">
        <v>1.25</v>
      </c>
      <c r="F35" s="509">
        <v>38</v>
      </c>
      <c r="G35" s="506">
        <f t="shared" si="1"/>
        <v>47.5</v>
      </c>
      <c r="H35" s="388" t="s">
        <v>1128</v>
      </c>
      <c r="I35" s="388"/>
      <c r="J35" s="407"/>
      <c r="K35" s="407"/>
      <c r="L35" s="407"/>
      <c r="M35" s="407"/>
      <c r="N35" s="407"/>
      <c r="O35" s="407"/>
      <c r="P35" s="407"/>
      <c r="Q35" s="407"/>
      <c r="R35" s="407"/>
      <c r="S35" s="407"/>
      <c r="T35" s="407"/>
      <c r="U35" s="407"/>
      <c r="V35" s="407"/>
      <c r="W35" s="407"/>
      <c r="X35" s="407"/>
      <c r="Y35" s="407"/>
      <c r="Z35" s="407"/>
      <c r="AA35" s="407"/>
      <c r="AB35" s="407"/>
    </row>
    <row r="36" spans="1:28" ht="30" x14ac:dyDescent="0.25">
      <c r="A36" s="510">
        <v>21</v>
      </c>
      <c r="B36" s="511" t="s">
        <v>540</v>
      </c>
      <c r="C36" s="510">
        <v>110</v>
      </c>
      <c r="D36" s="511" t="s">
        <v>702</v>
      </c>
      <c r="E36" s="512"/>
      <c r="F36" s="512"/>
      <c r="G36" s="499">
        <v>0</v>
      </c>
      <c r="H36" s="504" t="s">
        <v>1129</v>
      </c>
      <c r="I36" s="511"/>
      <c r="J36" s="407"/>
      <c r="K36" s="407"/>
      <c r="L36" s="407"/>
      <c r="M36" s="407"/>
      <c r="N36" s="407"/>
      <c r="O36" s="407"/>
      <c r="P36" s="407"/>
      <c r="Q36" s="407"/>
      <c r="R36" s="407"/>
      <c r="S36" s="407"/>
      <c r="T36" s="407"/>
      <c r="U36" s="407"/>
      <c r="V36" s="407"/>
      <c r="W36" s="407"/>
      <c r="X36" s="407"/>
      <c r="Y36" s="407"/>
      <c r="Z36" s="407"/>
      <c r="AA36" s="407"/>
      <c r="AB36" s="407"/>
    </row>
    <row r="37" spans="1:28" ht="30" x14ac:dyDescent="0.25">
      <c r="A37" s="510">
        <v>23</v>
      </c>
      <c r="B37" s="511" t="s">
        <v>540</v>
      </c>
      <c r="C37" s="510">
        <v>110</v>
      </c>
      <c r="D37" s="511" t="s">
        <v>703</v>
      </c>
      <c r="E37" s="512"/>
      <c r="F37" s="512"/>
      <c r="G37" s="499">
        <v>0</v>
      </c>
      <c r="H37" s="504" t="s">
        <v>1130</v>
      </c>
      <c r="I37" s="511"/>
      <c r="J37" s="407"/>
      <c r="K37" s="407"/>
      <c r="L37" s="407"/>
      <c r="M37" s="407"/>
      <c r="N37" s="407"/>
      <c r="O37" s="407"/>
      <c r="P37" s="407"/>
      <c r="Q37" s="407"/>
      <c r="R37" s="407"/>
      <c r="S37" s="407"/>
      <c r="T37" s="407"/>
      <c r="U37" s="407"/>
      <c r="V37" s="407"/>
      <c r="W37" s="407"/>
      <c r="X37" s="407"/>
      <c r="Y37" s="407"/>
      <c r="Z37" s="407"/>
      <c r="AA37" s="407"/>
      <c r="AB37" s="407"/>
    </row>
    <row r="38" spans="1:28" ht="45" x14ac:dyDescent="0.25">
      <c r="A38" s="510">
        <v>24</v>
      </c>
      <c r="B38" s="511" t="s">
        <v>704</v>
      </c>
      <c r="C38" s="510">
        <v>120</v>
      </c>
      <c r="D38" s="511" t="s">
        <v>705</v>
      </c>
      <c r="E38" s="512">
        <v>3</v>
      </c>
      <c r="F38" s="512">
        <v>1</v>
      </c>
      <c r="G38" s="506">
        <f t="shared" si="1"/>
        <v>3</v>
      </c>
      <c r="H38" s="511" t="s">
        <v>1131</v>
      </c>
      <c r="I38" s="511"/>
      <c r="J38" s="407"/>
      <c r="K38" s="407"/>
      <c r="L38" s="407"/>
      <c r="M38" s="407"/>
      <c r="N38" s="407"/>
      <c r="O38" s="407"/>
      <c r="P38" s="407"/>
      <c r="Q38" s="407"/>
      <c r="R38" s="407"/>
      <c r="S38" s="407"/>
      <c r="T38" s="407"/>
      <c r="U38" s="407"/>
      <c r="V38" s="407"/>
      <c r="W38" s="407"/>
      <c r="X38" s="407"/>
      <c r="Y38" s="407"/>
      <c r="Z38" s="407"/>
      <c r="AA38" s="407"/>
      <c r="AB38" s="407"/>
    </row>
    <row r="39" spans="1:28" ht="45" x14ac:dyDescent="0.25">
      <c r="A39" s="510">
        <v>25</v>
      </c>
      <c r="B39" s="511" t="s">
        <v>786</v>
      </c>
      <c r="C39" s="510">
        <v>89</v>
      </c>
      <c r="D39" s="511" t="s">
        <v>1132</v>
      </c>
      <c r="E39" s="512">
        <v>20</v>
      </c>
      <c r="F39" s="512">
        <v>1</v>
      </c>
      <c r="G39" s="499">
        <f t="shared" si="1"/>
        <v>20</v>
      </c>
      <c r="H39" s="504" t="s">
        <v>1133</v>
      </c>
      <c r="I39" s="511"/>
      <c r="J39" s="407"/>
      <c r="K39" s="407"/>
      <c r="L39" s="407"/>
      <c r="M39" s="407"/>
      <c r="N39" s="407"/>
      <c r="O39" s="407"/>
      <c r="P39" s="407"/>
      <c r="Q39" s="407"/>
      <c r="R39" s="407"/>
      <c r="S39" s="407"/>
      <c r="T39" s="407"/>
      <c r="U39" s="407"/>
      <c r="V39" s="407"/>
      <c r="W39" s="407"/>
      <c r="X39" s="407"/>
      <c r="Y39" s="407"/>
      <c r="Z39" s="407"/>
      <c r="AA39" s="407"/>
      <c r="AB39" s="407"/>
    </row>
    <row r="40" spans="1:28" ht="45" x14ac:dyDescent="0.25">
      <c r="A40" s="510">
        <v>26</v>
      </c>
      <c r="B40" s="511" t="s">
        <v>584</v>
      </c>
      <c r="C40" s="510">
        <v>114</v>
      </c>
      <c r="D40" s="511" t="s">
        <v>706</v>
      </c>
      <c r="E40" s="513">
        <v>0.43</v>
      </c>
      <c r="F40" s="512">
        <v>47</v>
      </c>
      <c r="G40" s="506">
        <f t="shared" si="1"/>
        <v>20.21</v>
      </c>
      <c r="H40" s="511" t="s">
        <v>1134</v>
      </c>
      <c r="I40" s="511"/>
      <c r="J40" s="407"/>
      <c r="K40" s="407"/>
      <c r="L40" s="407"/>
      <c r="M40" s="407"/>
      <c r="N40" s="407"/>
      <c r="O40" s="407"/>
      <c r="P40" s="407"/>
      <c r="Q40" s="407"/>
      <c r="R40" s="407"/>
      <c r="S40" s="407"/>
      <c r="T40" s="407"/>
      <c r="U40" s="407"/>
      <c r="V40" s="407"/>
      <c r="W40" s="407"/>
      <c r="X40" s="407"/>
      <c r="Y40" s="407"/>
      <c r="Z40" s="407"/>
      <c r="AA40" s="407"/>
      <c r="AB40" s="407"/>
    </row>
    <row r="41" spans="1:28" ht="15" x14ac:dyDescent="0.25">
      <c r="A41" s="485" t="s">
        <v>1099</v>
      </c>
      <c r="B41" s="486"/>
      <c r="C41" s="487"/>
      <c r="D41" s="486"/>
      <c r="E41" s="488"/>
      <c r="F41" s="488"/>
      <c r="G41" s="505">
        <f>SUM(G28:G40)</f>
        <v>275.96999999999997</v>
      </c>
      <c r="H41" s="486"/>
      <c r="I41" s="486"/>
      <c r="J41" s="407"/>
      <c r="K41" s="407"/>
      <c r="L41" s="407"/>
      <c r="M41" s="407"/>
      <c r="N41" s="407"/>
      <c r="O41" s="407"/>
      <c r="P41" s="407"/>
      <c r="Q41" s="407"/>
      <c r="R41" s="407"/>
      <c r="S41" s="407"/>
      <c r="T41" s="407"/>
      <c r="U41" s="407"/>
      <c r="V41" s="407"/>
      <c r="W41" s="407"/>
      <c r="X41" s="407"/>
      <c r="Y41" s="407"/>
      <c r="Z41" s="407"/>
      <c r="AA41" s="407"/>
      <c r="AB41" s="407"/>
    </row>
    <row r="42" spans="1:28" ht="15" customHeight="1" x14ac:dyDescent="0.25">
      <c r="A42" s="658" t="s">
        <v>318</v>
      </c>
      <c r="B42" s="658"/>
      <c r="C42" s="658"/>
      <c r="D42" s="658"/>
      <c r="E42" s="658"/>
      <c r="F42" s="658"/>
      <c r="G42" s="658"/>
      <c r="H42" s="658"/>
      <c r="I42" s="658"/>
      <c r="J42" s="407"/>
      <c r="K42" s="407"/>
      <c r="L42" s="407"/>
      <c r="M42" s="407"/>
      <c r="N42" s="407"/>
      <c r="O42" s="407"/>
      <c r="P42" s="407"/>
      <c r="Q42" s="407"/>
      <c r="R42" s="407"/>
      <c r="S42" s="407"/>
      <c r="T42" s="407"/>
      <c r="U42" s="407"/>
      <c r="V42" s="407"/>
      <c r="W42" s="407"/>
      <c r="X42" s="407"/>
      <c r="Y42" s="407"/>
      <c r="Z42" s="407"/>
      <c r="AA42" s="407"/>
      <c r="AB42" s="407"/>
    </row>
    <row r="43" spans="1:28" ht="45" x14ac:dyDescent="0.25">
      <c r="A43" s="325">
        <v>26</v>
      </c>
      <c r="B43" s="389" t="s">
        <v>598</v>
      </c>
      <c r="C43" s="325">
        <v>139</v>
      </c>
      <c r="D43" s="388" t="s">
        <v>707</v>
      </c>
      <c r="E43" s="490">
        <v>7.3620000000000005E-2</v>
      </c>
      <c r="F43" s="490">
        <v>540</v>
      </c>
      <c r="G43" s="506">
        <f>+F43*E43</f>
        <v>39.754800000000003</v>
      </c>
      <c r="H43" s="388" t="s">
        <v>1135</v>
      </c>
      <c r="I43" s="457"/>
      <c r="J43" s="407"/>
      <c r="K43" s="407"/>
      <c r="L43" s="407"/>
      <c r="M43" s="407"/>
      <c r="N43" s="407"/>
      <c r="O43" s="407"/>
      <c r="P43" s="407"/>
      <c r="Q43" s="407"/>
      <c r="R43" s="407"/>
      <c r="S43" s="407"/>
      <c r="T43" s="407"/>
      <c r="U43" s="407"/>
      <c r="V43" s="407"/>
      <c r="W43" s="407"/>
      <c r="X43" s="407"/>
      <c r="Y43" s="407"/>
      <c r="Z43" s="407"/>
      <c r="AA43" s="407"/>
      <c r="AB43" s="407"/>
    </row>
    <row r="44" spans="1:28" ht="45" x14ac:dyDescent="0.25">
      <c r="A44" s="325">
        <v>27</v>
      </c>
      <c r="B44" s="389" t="s">
        <v>598</v>
      </c>
      <c r="C44" s="514">
        <v>139</v>
      </c>
      <c r="D44" s="515" t="s">
        <v>681</v>
      </c>
      <c r="E44" s="516"/>
      <c r="F44" s="516"/>
      <c r="G44" s="499">
        <v>0</v>
      </c>
      <c r="H44" s="517" t="s">
        <v>1136</v>
      </c>
      <c r="I44" s="518"/>
      <c r="J44" s="407"/>
      <c r="K44" s="407"/>
      <c r="L44" s="407"/>
      <c r="M44" s="407"/>
      <c r="N44" s="407"/>
      <c r="O44" s="407"/>
      <c r="P44" s="407"/>
      <c r="Q44" s="407"/>
      <c r="R44" s="407"/>
      <c r="S44" s="407"/>
      <c r="T44" s="407"/>
      <c r="U44" s="407"/>
      <c r="V44" s="407"/>
      <c r="W44" s="407"/>
      <c r="X44" s="407"/>
      <c r="Y44" s="407"/>
      <c r="Z44" s="407"/>
      <c r="AA44" s="407"/>
      <c r="AB44" s="407"/>
    </row>
    <row r="45" spans="1:28" ht="15" x14ac:dyDescent="0.25">
      <c r="A45" s="487"/>
      <c r="B45" s="486"/>
      <c r="C45" s="487"/>
      <c r="D45" s="486"/>
      <c r="E45" s="488"/>
      <c r="F45" s="488"/>
      <c r="G45" s="505">
        <f>SUM(G43:G44)</f>
        <v>39.754800000000003</v>
      </c>
      <c r="H45" s="486"/>
      <c r="I45" s="486"/>
      <c r="J45" s="407"/>
      <c r="K45" s="407"/>
      <c r="L45" s="407"/>
      <c r="M45" s="407"/>
      <c r="N45" s="407"/>
      <c r="O45" s="407"/>
      <c r="P45" s="407"/>
      <c r="Q45" s="407"/>
      <c r="R45" s="407"/>
      <c r="S45" s="407"/>
      <c r="T45" s="407"/>
      <c r="U45" s="407"/>
      <c r="V45" s="407"/>
      <c r="W45" s="407"/>
      <c r="X45" s="407"/>
      <c r="Y45" s="407"/>
      <c r="Z45" s="407"/>
      <c r="AA45" s="407"/>
      <c r="AB45" s="407"/>
    </row>
    <row r="46" spans="1:28" ht="15" customHeight="1" x14ac:dyDescent="0.25">
      <c r="A46" s="659" t="s">
        <v>319</v>
      </c>
      <c r="B46" s="659"/>
      <c r="C46" s="659"/>
      <c r="D46" s="659"/>
      <c r="E46" s="659"/>
      <c r="F46" s="659"/>
      <c r="G46" s="659"/>
      <c r="H46" s="659"/>
      <c r="I46" s="659"/>
      <c r="J46" s="407"/>
      <c r="K46" s="407"/>
      <c r="L46" s="407"/>
      <c r="M46" s="407"/>
      <c r="N46" s="407"/>
      <c r="O46" s="407"/>
      <c r="P46" s="407"/>
      <c r="Q46" s="407"/>
      <c r="R46" s="407"/>
      <c r="S46" s="407"/>
      <c r="T46" s="407"/>
      <c r="U46" s="407"/>
      <c r="V46" s="407"/>
      <c r="W46" s="407"/>
      <c r="X46" s="407"/>
      <c r="Y46" s="407"/>
      <c r="Z46" s="407"/>
      <c r="AA46" s="407"/>
      <c r="AB46" s="407"/>
    </row>
    <row r="47" spans="1:28" ht="90" x14ac:dyDescent="0.25">
      <c r="A47" s="325">
        <v>28</v>
      </c>
      <c r="B47" s="388" t="s">
        <v>708</v>
      </c>
      <c r="C47" s="325">
        <v>195</v>
      </c>
      <c r="D47" s="388" t="s">
        <v>709</v>
      </c>
      <c r="E47" s="490">
        <v>1.0999999999999999E-2</v>
      </c>
      <c r="F47" s="490">
        <v>3307</v>
      </c>
      <c r="G47" s="506">
        <f t="shared" ref="G47:G53" si="2">+F47*E47</f>
        <v>36.376999999999995</v>
      </c>
      <c r="H47" s="388" t="s">
        <v>1137</v>
      </c>
      <c r="I47" s="519"/>
      <c r="J47" s="407"/>
      <c r="K47" s="407"/>
      <c r="L47" s="407"/>
      <c r="M47" s="407"/>
      <c r="N47" s="407"/>
      <c r="O47" s="407"/>
      <c r="P47" s="407"/>
      <c r="Q47" s="407"/>
      <c r="R47" s="407"/>
      <c r="S47" s="407"/>
      <c r="T47" s="407"/>
      <c r="U47" s="407"/>
      <c r="V47" s="407"/>
      <c r="W47" s="407"/>
      <c r="X47" s="407"/>
      <c r="Y47" s="407"/>
      <c r="Z47" s="407"/>
      <c r="AA47" s="407"/>
      <c r="AB47" s="407"/>
    </row>
    <row r="48" spans="1:28" ht="45" x14ac:dyDescent="0.25">
      <c r="A48" s="325"/>
      <c r="B48" s="388"/>
      <c r="C48" s="325"/>
      <c r="D48" s="388" t="s">
        <v>1138</v>
      </c>
      <c r="E48" s="490">
        <v>1.08</v>
      </c>
      <c r="F48" s="490">
        <v>38</v>
      </c>
      <c r="G48" s="507">
        <f t="shared" si="2"/>
        <v>41.040000000000006</v>
      </c>
      <c r="H48" s="446" t="s">
        <v>1139</v>
      </c>
      <c r="I48" s="519"/>
      <c r="J48" s="407"/>
      <c r="K48" s="407"/>
      <c r="L48" s="407"/>
      <c r="M48" s="407"/>
      <c r="N48" s="407"/>
      <c r="O48" s="407"/>
      <c r="P48" s="407"/>
      <c r="Q48" s="407"/>
      <c r="R48" s="407"/>
      <c r="S48" s="407"/>
      <c r="T48" s="407"/>
      <c r="U48" s="407"/>
      <c r="V48" s="407"/>
      <c r="W48" s="407"/>
      <c r="X48" s="407"/>
      <c r="Y48" s="407"/>
      <c r="Z48" s="407"/>
      <c r="AA48" s="407"/>
      <c r="AB48" s="407"/>
    </row>
    <row r="49" spans="1:28" ht="45" x14ac:dyDescent="0.25">
      <c r="A49" s="520">
        <v>29</v>
      </c>
      <c r="B49" s="521" t="s">
        <v>328</v>
      </c>
      <c r="C49" s="520">
        <v>195</v>
      </c>
      <c r="D49" s="521" t="s">
        <v>710</v>
      </c>
      <c r="E49" s="509">
        <f>130/100000</f>
        <v>1.2999999999999999E-3</v>
      </c>
      <c r="F49" s="509">
        <f>9330+2336+708+299+50+2600</f>
        <v>15323</v>
      </c>
      <c r="G49" s="506">
        <f t="shared" si="2"/>
        <v>19.919899999999998</v>
      </c>
      <c r="H49" s="521" t="s">
        <v>711</v>
      </c>
      <c r="I49" s="522"/>
      <c r="J49" s="407"/>
      <c r="K49" s="407"/>
      <c r="L49" s="407"/>
      <c r="M49" s="407"/>
      <c r="N49" s="407"/>
      <c r="O49" s="407"/>
      <c r="P49" s="407"/>
      <c r="Q49" s="407"/>
      <c r="R49" s="407"/>
      <c r="S49" s="407"/>
      <c r="T49" s="407"/>
      <c r="U49" s="407"/>
      <c r="V49" s="407"/>
      <c r="W49" s="407"/>
      <c r="X49" s="407"/>
      <c r="Y49" s="407"/>
      <c r="Z49" s="407"/>
      <c r="AA49" s="407"/>
      <c r="AB49" s="407"/>
    </row>
    <row r="50" spans="1:28" ht="45" x14ac:dyDescent="0.25">
      <c r="A50" s="523">
        <v>30</v>
      </c>
      <c r="B50" s="521" t="s">
        <v>604</v>
      </c>
      <c r="C50" s="523">
        <v>175</v>
      </c>
      <c r="D50" s="388" t="s">
        <v>681</v>
      </c>
      <c r="E50" s="509">
        <v>1</v>
      </c>
      <c r="F50" s="509">
        <v>90</v>
      </c>
      <c r="G50" s="506">
        <f t="shared" si="2"/>
        <v>90</v>
      </c>
      <c r="H50" s="388" t="s">
        <v>712</v>
      </c>
      <c r="I50" s="521"/>
      <c r="J50" s="407"/>
      <c r="K50" s="407"/>
      <c r="L50" s="407"/>
      <c r="M50" s="407"/>
      <c r="N50" s="407"/>
      <c r="O50" s="407"/>
      <c r="P50" s="407"/>
      <c r="Q50" s="407"/>
      <c r="R50" s="407"/>
      <c r="S50" s="407"/>
      <c r="T50" s="407"/>
      <c r="U50" s="407"/>
      <c r="V50" s="407"/>
      <c r="W50" s="407"/>
      <c r="X50" s="407"/>
      <c r="Y50" s="407"/>
      <c r="Z50" s="407"/>
      <c r="AA50" s="407"/>
      <c r="AB50" s="407"/>
    </row>
    <row r="51" spans="1:28" ht="45" x14ac:dyDescent="0.25">
      <c r="A51" s="495">
        <v>31</v>
      </c>
      <c r="B51" s="496" t="s">
        <v>713</v>
      </c>
      <c r="C51" s="495">
        <v>175</v>
      </c>
      <c r="D51" s="388" t="s">
        <v>681</v>
      </c>
      <c r="E51" s="498">
        <v>0.05</v>
      </c>
      <c r="F51" s="498">
        <v>2465</v>
      </c>
      <c r="G51" s="506">
        <f t="shared" si="2"/>
        <v>123.25</v>
      </c>
      <c r="H51" s="388" t="s">
        <v>714</v>
      </c>
      <c r="I51" s="496"/>
      <c r="J51" s="407"/>
      <c r="K51" s="407"/>
      <c r="L51" s="407"/>
      <c r="M51" s="407"/>
      <c r="N51" s="407"/>
      <c r="O51" s="407"/>
      <c r="P51" s="407"/>
      <c r="Q51" s="407"/>
      <c r="R51" s="407"/>
      <c r="S51" s="407"/>
      <c r="T51" s="407"/>
      <c r="U51" s="407"/>
      <c r="V51" s="407"/>
      <c r="W51" s="407"/>
      <c r="X51" s="407"/>
      <c r="Y51" s="407"/>
      <c r="Z51" s="407"/>
      <c r="AA51" s="407"/>
      <c r="AB51" s="407"/>
    </row>
    <row r="52" spans="1:28" ht="45" x14ac:dyDescent="0.25">
      <c r="A52" s="514">
        <v>32</v>
      </c>
      <c r="B52" s="524" t="s">
        <v>713</v>
      </c>
      <c r="C52" s="514">
        <v>175</v>
      </c>
      <c r="D52" s="515" t="s">
        <v>681</v>
      </c>
      <c r="E52" s="516">
        <v>0.08</v>
      </c>
      <c r="F52" s="516">
        <v>2465</v>
      </c>
      <c r="G52" s="506">
        <f t="shared" si="2"/>
        <v>197.20000000000002</v>
      </c>
      <c r="H52" s="521" t="s">
        <v>715</v>
      </c>
      <c r="I52" s="524"/>
      <c r="J52" s="407"/>
      <c r="K52" s="407"/>
      <c r="L52" s="407"/>
      <c r="M52" s="407"/>
      <c r="N52" s="407"/>
      <c r="O52" s="407"/>
      <c r="P52" s="407"/>
      <c r="Q52" s="407"/>
      <c r="R52" s="407"/>
      <c r="S52" s="407"/>
      <c r="T52" s="407"/>
      <c r="U52" s="407"/>
      <c r="V52" s="407"/>
      <c r="W52" s="407"/>
      <c r="X52" s="407"/>
      <c r="Y52" s="407"/>
      <c r="Z52" s="407"/>
      <c r="AA52" s="407"/>
      <c r="AB52" s="407"/>
    </row>
    <row r="53" spans="1:28" ht="30" x14ac:dyDescent="0.25">
      <c r="A53" s="495">
        <v>33</v>
      </c>
      <c r="B53" s="521" t="s">
        <v>716</v>
      </c>
      <c r="C53" s="495">
        <v>194</v>
      </c>
      <c r="D53" s="388" t="s">
        <v>717</v>
      </c>
      <c r="E53" s="525">
        <f>250/100000</f>
        <v>2.5000000000000001E-3</v>
      </c>
      <c r="F53" s="498">
        <v>68432</v>
      </c>
      <c r="G53" s="506">
        <f t="shared" si="2"/>
        <v>171.08</v>
      </c>
      <c r="H53" s="526" t="s">
        <v>1140</v>
      </c>
      <c r="I53" s="496"/>
      <c r="J53" s="407"/>
      <c r="K53" s="407"/>
      <c r="L53" s="407"/>
      <c r="M53" s="407"/>
      <c r="N53" s="407"/>
      <c r="O53" s="407"/>
      <c r="P53" s="407"/>
      <c r="Q53" s="407"/>
      <c r="R53" s="407"/>
      <c r="S53" s="407"/>
      <c r="T53" s="407"/>
      <c r="U53" s="407"/>
      <c r="V53" s="407"/>
      <c r="W53" s="407"/>
      <c r="X53" s="407"/>
      <c r="Y53" s="407"/>
      <c r="Z53" s="407"/>
      <c r="AA53" s="407"/>
      <c r="AB53" s="407"/>
    </row>
    <row r="54" spans="1:28" ht="15" x14ac:dyDescent="0.25">
      <c r="A54" s="495"/>
      <c r="B54" s="527" t="s">
        <v>1141</v>
      </c>
      <c r="C54" s="528"/>
      <c r="D54" s="527"/>
      <c r="E54" s="529"/>
      <c r="F54" s="529"/>
      <c r="G54" s="530">
        <f>SUM(G47:G53)</f>
        <v>678.8669000000001</v>
      </c>
      <c r="H54" s="526"/>
      <c r="I54" s="496"/>
      <c r="J54" s="531"/>
      <c r="K54" s="531"/>
      <c r="L54" s="531"/>
      <c r="M54" s="531"/>
      <c r="N54" s="531"/>
      <c r="O54" s="531"/>
      <c r="P54" s="531"/>
      <c r="Q54" s="531"/>
      <c r="R54" s="531"/>
      <c r="S54" s="531"/>
      <c r="T54" s="531"/>
      <c r="U54" s="531"/>
      <c r="V54" s="531"/>
      <c r="W54" s="531"/>
      <c r="X54" s="531"/>
      <c r="Y54" s="531"/>
      <c r="Z54" s="531"/>
      <c r="AA54" s="531"/>
      <c r="AB54" s="531"/>
    </row>
    <row r="55" spans="1:28" ht="15" x14ac:dyDescent="0.25">
      <c r="A55" s="459"/>
      <c r="B55" s="532" t="s">
        <v>1142</v>
      </c>
      <c r="C55" s="533"/>
      <c r="D55" s="532"/>
      <c r="E55" s="534"/>
      <c r="F55" s="532"/>
      <c r="G55" s="535">
        <f>G54+G45+G41+G26+G16</f>
        <v>1643.7021500420003</v>
      </c>
      <c r="H55" s="460"/>
      <c r="I55" s="460"/>
      <c r="J55" s="407"/>
      <c r="K55" s="407"/>
      <c r="L55" s="407"/>
      <c r="M55" s="407"/>
      <c r="N55" s="407"/>
      <c r="O55" s="407"/>
      <c r="P55" s="407"/>
      <c r="Q55" s="407"/>
      <c r="R55" s="407"/>
      <c r="S55" s="407"/>
      <c r="T55" s="407"/>
      <c r="U55" s="407"/>
      <c r="V55" s="407"/>
      <c r="W55" s="407"/>
      <c r="X55" s="407"/>
      <c r="Y55" s="407"/>
      <c r="Z55" s="407"/>
      <c r="AA55" s="407"/>
      <c r="AB55" s="407"/>
    </row>
    <row r="56" spans="1:28" x14ac:dyDescent="0.25">
      <c r="A56" s="471"/>
      <c r="B56" s="407"/>
      <c r="C56" s="471"/>
      <c r="D56" s="407"/>
      <c r="E56" s="536"/>
      <c r="F56" s="407"/>
      <c r="G56" s="407"/>
      <c r="H56" s="407"/>
      <c r="I56" s="407"/>
      <c r="J56" s="407"/>
      <c r="K56" s="407"/>
      <c r="L56" s="407"/>
      <c r="M56" s="407"/>
      <c r="N56" s="407"/>
      <c r="O56" s="407"/>
      <c r="P56" s="407"/>
      <c r="Q56" s="407"/>
      <c r="R56" s="407"/>
      <c r="S56" s="407"/>
      <c r="T56" s="407"/>
      <c r="U56" s="407"/>
      <c r="V56" s="407"/>
      <c r="W56" s="407"/>
      <c r="X56" s="407"/>
      <c r="Y56" s="407"/>
      <c r="Z56" s="407"/>
      <c r="AA56" s="407"/>
      <c r="AB56" s="407"/>
    </row>
    <row r="57" spans="1:28" x14ac:dyDescent="0.25">
      <c r="A57" s="471"/>
      <c r="B57" s="407"/>
      <c r="C57" s="471"/>
      <c r="D57" s="407"/>
      <c r="E57" s="536"/>
      <c r="F57" s="537"/>
      <c r="G57" s="538"/>
      <c r="H57" s="407"/>
      <c r="I57" s="407"/>
      <c r="J57" s="407"/>
      <c r="K57" s="407"/>
      <c r="L57" s="407"/>
      <c r="M57" s="407"/>
      <c r="N57" s="407"/>
      <c r="O57" s="407"/>
      <c r="P57" s="407"/>
      <c r="Q57" s="407"/>
      <c r="R57" s="407"/>
      <c r="S57" s="407"/>
      <c r="T57" s="407"/>
      <c r="U57" s="407"/>
      <c r="V57" s="407"/>
      <c r="W57" s="407"/>
      <c r="X57" s="407"/>
      <c r="Y57" s="407"/>
      <c r="Z57" s="407"/>
      <c r="AA57" s="407"/>
      <c r="AB57" s="407"/>
    </row>
    <row r="58" spans="1:28" x14ac:dyDescent="0.25">
      <c r="A58" s="471"/>
      <c r="B58" s="407"/>
      <c r="C58" s="471"/>
      <c r="D58" s="407"/>
      <c r="E58" s="536"/>
      <c r="F58" s="539"/>
      <c r="G58" s="539"/>
      <c r="H58" s="407"/>
      <c r="I58" s="407"/>
      <c r="J58" s="407"/>
      <c r="K58" s="407"/>
      <c r="L58" s="407"/>
      <c r="M58" s="407"/>
      <c r="N58" s="407"/>
      <c r="O58" s="407"/>
      <c r="P58" s="407"/>
      <c r="Q58" s="407"/>
      <c r="R58" s="407"/>
      <c r="S58" s="407"/>
      <c r="T58" s="407"/>
      <c r="U58" s="407"/>
      <c r="V58" s="407"/>
      <c r="W58" s="407"/>
      <c r="X58" s="407"/>
      <c r="Y58" s="407"/>
      <c r="Z58" s="407"/>
      <c r="AA58" s="407"/>
      <c r="AB58" s="407"/>
    </row>
    <row r="59" spans="1:28" x14ac:dyDescent="0.25">
      <c r="A59" s="471"/>
      <c r="B59" s="407"/>
      <c r="C59" s="471"/>
      <c r="D59" s="407"/>
      <c r="E59" s="536"/>
      <c r="F59" s="539"/>
      <c r="G59" s="540"/>
      <c r="H59" s="407"/>
      <c r="I59" s="407"/>
      <c r="J59" s="407"/>
      <c r="K59" s="407"/>
      <c r="L59" s="407"/>
      <c r="M59" s="407"/>
      <c r="N59" s="407"/>
      <c r="O59" s="407"/>
      <c r="P59" s="407"/>
      <c r="Q59" s="407"/>
      <c r="R59" s="407"/>
      <c r="S59" s="407"/>
      <c r="T59" s="407"/>
      <c r="U59" s="407"/>
      <c r="V59" s="407"/>
      <c r="W59" s="407"/>
      <c r="X59" s="407"/>
      <c r="Y59" s="407"/>
      <c r="Z59" s="407"/>
      <c r="AA59" s="407"/>
      <c r="AB59" s="407"/>
    </row>
    <row r="60" spans="1:28" x14ac:dyDescent="0.25">
      <c r="A60" s="471"/>
      <c r="B60" s="407"/>
      <c r="C60" s="471"/>
      <c r="D60" s="407"/>
      <c r="E60" s="536"/>
      <c r="F60" s="407"/>
      <c r="G60" s="407"/>
      <c r="H60" s="407"/>
      <c r="I60" s="407"/>
      <c r="J60" s="407"/>
      <c r="K60" s="407"/>
      <c r="L60" s="407"/>
      <c r="M60" s="407"/>
      <c r="N60" s="407"/>
      <c r="O60" s="407"/>
      <c r="P60" s="407"/>
      <c r="Q60" s="407"/>
      <c r="R60" s="407"/>
      <c r="S60" s="407"/>
      <c r="T60" s="407"/>
      <c r="U60" s="407"/>
      <c r="V60" s="407"/>
      <c r="W60" s="407"/>
      <c r="X60" s="407"/>
      <c r="Y60" s="407"/>
      <c r="Z60" s="407"/>
      <c r="AA60" s="407"/>
      <c r="AB60" s="407"/>
    </row>
    <row r="61" spans="1:28" x14ac:dyDescent="0.25">
      <c r="A61" s="471"/>
      <c r="B61" s="407"/>
      <c r="C61" s="471"/>
      <c r="D61" s="407"/>
      <c r="E61" s="536"/>
      <c r="F61" s="407"/>
      <c r="G61" s="407"/>
      <c r="H61" s="407"/>
      <c r="I61" s="407"/>
      <c r="J61" s="407"/>
      <c r="K61" s="407"/>
      <c r="L61" s="407"/>
      <c r="M61" s="407"/>
      <c r="N61" s="407"/>
      <c r="O61" s="407"/>
      <c r="P61" s="407"/>
      <c r="Q61" s="407"/>
      <c r="R61" s="407"/>
      <c r="S61" s="407"/>
      <c r="T61" s="407"/>
      <c r="U61" s="407"/>
      <c r="V61" s="407"/>
      <c r="W61" s="407"/>
      <c r="X61" s="407"/>
      <c r="Y61" s="407"/>
      <c r="Z61" s="407"/>
      <c r="AA61" s="407"/>
      <c r="AB61" s="407"/>
    </row>
    <row r="62" spans="1:28" x14ac:dyDescent="0.25">
      <c r="A62" s="471"/>
      <c r="B62" s="407"/>
      <c r="C62" s="471"/>
      <c r="D62" s="407"/>
      <c r="E62" s="536"/>
      <c r="F62" s="407"/>
      <c r="G62" s="407"/>
      <c r="H62" s="407"/>
      <c r="I62" s="407"/>
      <c r="J62" s="407"/>
      <c r="K62" s="407"/>
      <c r="L62" s="407"/>
      <c r="M62" s="407"/>
      <c r="N62" s="407"/>
      <c r="O62" s="407"/>
      <c r="P62" s="407"/>
      <c r="Q62" s="407"/>
      <c r="R62" s="407"/>
      <c r="S62" s="407"/>
      <c r="T62" s="407"/>
      <c r="U62" s="407"/>
      <c r="V62" s="407"/>
      <c r="W62" s="407"/>
      <c r="X62" s="407"/>
      <c r="Y62" s="407"/>
      <c r="Z62" s="407"/>
      <c r="AA62" s="407"/>
      <c r="AB62" s="407"/>
    </row>
    <row r="63" spans="1:28" x14ac:dyDescent="0.25">
      <c r="A63" s="471"/>
      <c r="B63" s="407"/>
      <c r="C63" s="471"/>
      <c r="D63" s="407"/>
      <c r="E63" s="536"/>
      <c r="F63" s="407"/>
      <c r="G63" s="407"/>
      <c r="H63" s="407"/>
      <c r="I63" s="407"/>
      <c r="J63" s="407"/>
      <c r="K63" s="407"/>
      <c r="L63" s="407"/>
      <c r="M63" s="407"/>
      <c r="N63" s="407"/>
      <c r="O63" s="407"/>
      <c r="P63" s="407"/>
      <c r="Q63" s="407"/>
      <c r="R63" s="407"/>
      <c r="S63" s="407"/>
      <c r="T63" s="407"/>
      <c r="U63" s="407"/>
      <c r="V63" s="407"/>
      <c r="W63" s="407"/>
      <c r="X63" s="407"/>
      <c r="Y63" s="407"/>
      <c r="Z63" s="407"/>
      <c r="AA63" s="407"/>
      <c r="AB63" s="407"/>
    </row>
    <row r="64" spans="1:28" x14ac:dyDescent="0.25">
      <c r="A64" s="471"/>
      <c r="B64" s="407"/>
      <c r="C64" s="471"/>
      <c r="D64" s="407"/>
      <c r="E64" s="536"/>
      <c r="F64" s="407"/>
      <c r="G64" s="407"/>
      <c r="H64" s="407"/>
      <c r="I64" s="407"/>
      <c r="J64" s="407"/>
      <c r="K64" s="407"/>
      <c r="L64" s="407"/>
      <c r="M64" s="407"/>
      <c r="N64" s="407"/>
      <c r="O64" s="407"/>
      <c r="P64" s="407"/>
      <c r="Q64" s="407"/>
      <c r="R64" s="407"/>
      <c r="S64" s="407"/>
      <c r="T64" s="407"/>
      <c r="U64" s="407"/>
      <c r="V64" s="407"/>
      <c r="W64" s="407"/>
      <c r="X64" s="407"/>
      <c r="Y64" s="407"/>
      <c r="Z64" s="407"/>
      <c r="AA64" s="407"/>
      <c r="AB64" s="407"/>
    </row>
    <row r="65" spans="1:28" x14ac:dyDescent="0.25">
      <c r="A65" s="471"/>
      <c r="B65" s="407"/>
      <c r="C65" s="471"/>
      <c r="D65" s="407"/>
      <c r="E65" s="536"/>
      <c r="F65" s="407"/>
      <c r="G65" s="407"/>
      <c r="H65" s="407"/>
      <c r="I65" s="407"/>
      <c r="J65" s="407"/>
      <c r="K65" s="407"/>
      <c r="L65" s="407"/>
      <c r="M65" s="407"/>
      <c r="N65" s="407"/>
      <c r="O65" s="407"/>
      <c r="P65" s="407"/>
      <c r="Q65" s="407"/>
      <c r="R65" s="407"/>
      <c r="S65" s="407"/>
      <c r="T65" s="407"/>
      <c r="U65" s="407"/>
      <c r="V65" s="407"/>
      <c r="W65" s="407"/>
      <c r="X65" s="407"/>
      <c r="Y65" s="407"/>
      <c r="Z65" s="407"/>
      <c r="AA65" s="407"/>
      <c r="AB65" s="407"/>
    </row>
    <row r="66" spans="1:28" x14ac:dyDescent="0.25">
      <c r="A66" s="471"/>
      <c r="B66" s="407"/>
      <c r="C66" s="471"/>
      <c r="D66" s="407"/>
      <c r="E66" s="536"/>
      <c r="F66" s="407"/>
      <c r="G66" s="407"/>
      <c r="H66" s="407"/>
      <c r="I66" s="407"/>
      <c r="J66" s="407"/>
      <c r="K66" s="407"/>
      <c r="L66" s="407"/>
      <c r="M66" s="407"/>
      <c r="N66" s="407"/>
      <c r="O66" s="407"/>
      <c r="P66" s="407"/>
      <c r="Q66" s="407"/>
      <c r="R66" s="407"/>
      <c r="S66" s="407"/>
      <c r="T66" s="407"/>
      <c r="U66" s="407"/>
      <c r="V66" s="407"/>
      <c r="W66" s="407"/>
      <c r="X66" s="407"/>
      <c r="Y66" s="407"/>
      <c r="Z66" s="407"/>
      <c r="AA66" s="407"/>
      <c r="AB66" s="407"/>
    </row>
    <row r="67" spans="1:28" x14ac:dyDescent="0.25">
      <c r="A67" s="471"/>
      <c r="B67" s="407"/>
      <c r="C67" s="471"/>
      <c r="D67" s="407"/>
      <c r="E67" s="536"/>
      <c r="F67" s="407"/>
      <c r="G67" s="407"/>
      <c r="H67" s="407"/>
      <c r="I67" s="407"/>
      <c r="J67" s="407"/>
      <c r="K67" s="407"/>
      <c r="L67" s="407"/>
      <c r="M67" s="407"/>
      <c r="N67" s="407"/>
      <c r="O67" s="407"/>
      <c r="P67" s="407"/>
      <c r="Q67" s="407"/>
      <c r="R67" s="407"/>
      <c r="S67" s="407"/>
      <c r="T67" s="407"/>
      <c r="U67" s="407"/>
      <c r="V67" s="407"/>
      <c r="W67" s="407"/>
      <c r="X67" s="407"/>
      <c r="Y67" s="407"/>
      <c r="Z67" s="407"/>
      <c r="AA67" s="407"/>
      <c r="AB67" s="407"/>
    </row>
    <row r="68" spans="1:28" x14ac:dyDescent="0.25">
      <c r="A68" s="471"/>
      <c r="B68" s="407"/>
      <c r="C68" s="471"/>
      <c r="D68" s="407"/>
      <c r="E68" s="536"/>
      <c r="F68" s="407"/>
      <c r="G68" s="407"/>
      <c r="H68" s="407"/>
      <c r="I68" s="407"/>
      <c r="J68" s="407"/>
      <c r="K68" s="407"/>
      <c r="L68" s="407"/>
      <c r="M68" s="407"/>
      <c r="N68" s="407"/>
      <c r="O68" s="407"/>
      <c r="P68" s="407"/>
      <c r="Q68" s="407"/>
      <c r="R68" s="407"/>
      <c r="S68" s="407"/>
      <c r="T68" s="407"/>
      <c r="U68" s="407"/>
      <c r="V68" s="407"/>
      <c r="W68" s="407"/>
      <c r="X68" s="407"/>
      <c r="Y68" s="407"/>
      <c r="Z68" s="407"/>
      <c r="AA68" s="407"/>
      <c r="AB68" s="407"/>
    </row>
    <row r="69" spans="1:28" x14ac:dyDescent="0.25">
      <c r="A69" s="471"/>
      <c r="B69" s="407"/>
      <c r="C69" s="471"/>
      <c r="D69" s="407"/>
      <c r="E69" s="536"/>
      <c r="F69" s="407"/>
      <c r="G69" s="407"/>
      <c r="H69" s="407"/>
      <c r="I69" s="407"/>
      <c r="J69" s="407"/>
      <c r="K69" s="407"/>
      <c r="L69" s="407"/>
      <c r="M69" s="407"/>
      <c r="N69" s="407"/>
      <c r="O69" s="407"/>
      <c r="P69" s="407"/>
      <c r="Q69" s="407"/>
      <c r="R69" s="407"/>
      <c r="S69" s="407"/>
      <c r="T69" s="407"/>
      <c r="U69" s="407"/>
      <c r="V69" s="407"/>
      <c r="W69" s="407"/>
      <c r="X69" s="407"/>
      <c r="Y69" s="407"/>
      <c r="Z69" s="407"/>
      <c r="AA69" s="407"/>
      <c r="AB69" s="407"/>
    </row>
    <row r="70" spans="1:28" x14ac:dyDescent="0.25">
      <c r="A70" s="471"/>
      <c r="B70" s="407"/>
      <c r="C70" s="471"/>
      <c r="D70" s="407"/>
      <c r="E70" s="536"/>
      <c r="F70" s="407"/>
      <c r="G70" s="407"/>
      <c r="H70" s="407"/>
      <c r="I70" s="407"/>
      <c r="J70" s="407"/>
      <c r="K70" s="407"/>
      <c r="L70" s="407"/>
      <c r="M70" s="407"/>
      <c r="N70" s="407"/>
      <c r="O70" s="407"/>
      <c r="P70" s="407"/>
      <c r="Q70" s="407"/>
      <c r="R70" s="407"/>
      <c r="S70" s="407"/>
      <c r="T70" s="407"/>
      <c r="U70" s="407"/>
      <c r="V70" s="407"/>
      <c r="W70" s="407"/>
      <c r="X70" s="407"/>
      <c r="Y70" s="407"/>
      <c r="Z70" s="407"/>
      <c r="AA70" s="407"/>
      <c r="AB70" s="407"/>
    </row>
    <row r="71" spans="1:28" x14ac:dyDescent="0.25">
      <c r="A71" s="471"/>
      <c r="B71" s="407"/>
      <c r="C71" s="471"/>
      <c r="D71" s="407"/>
      <c r="E71" s="536"/>
      <c r="F71" s="407"/>
      <c r="G71" s="407"/>
      <c r="H71" s="407"/>
      <c r="I71" s="407"/>
      <c r="J71" s="407"/>
      <c r="K71" s="407"/>
      <c r="L71" s="407"/>
      <c r="M71" s="407"/>
      <c r="N71" s="407"/>
      <c r="O71" s="407"/>
      <c r="P71" s="407"/>
      <c r="Q71" s="407"/>
      <c r="R71" s="407"/>
      <c r="S71" s="407"/>
      <c r="T71" s="407"/>
      <c r="U71" s="407"/>
      <c r="V71" s="407"/>
      <c r="W71" s="407"/>
      <c r="X71" s="407"/>
      <c r="Y71" s="407"/>
      <c r="Z71" s="407"/>
      <c r="AA71" s="407"/>
      <c r="AB71" s="407"/>
    </row>
    <row r="72" spans="1:28" x14ac:dyDescent="0.25">
      <c r="A72" s="471"/>
      <c r="B72" s="407"/>
      <c r="C72" s="471"/>
      <c r="D72" s="407"/>
      <c r="E72" s="536"/>
      <c r="F72" s="407"/>
      <c r="G72" s="407"/>
      <c r="H72" s="407"/>
      <c r="I72" s="407"/>
      <c r="J72" s="407"/>
      <c r="K72" s="407"/>
      <c r="L72" s="407"/>
      <c r="M72" s="407"/>
      <c r="N72" s="407"/>
      <c r="O72" s="407"/>
      <c r="P72" s="407"/>
      <c r="Q72" s="407"/>
      <c r="R72" s="407"/>
      <c r="S72" s="407"/>
      <c r="T72" s="407"/>
      <c r="U72" s="407"/>
      <c r="V72" s="407"/>
      <c r="W72" s="407"/>
      <c r="X72" s="407"/>
      <c r="Y72" s="407"/>
      <c r="Z72" s="407"/>
      <c r="AA72" s="407"/>
      <c r="AB72" s="407"/>
    </row>
    <row r="73" spans="1:28" x14ac:dyDescent="0.25">
      <c r="A73" s="471"/>
      <c r="B73" s="407"/>
      <c r="C73" s="471"/>
      <c r="D73" s="407"/>
      <c r="E73" s="536"/>
      <c r="F73" s="407"/>
      <c r="G73" s="407"/>
      <c r="H73" s="407"/>
      <c r="I73" s="407"/>
      <c r="J73" s="407"/>
      <c r="K73" s="407"/>
      <c r="L73" s="407"/>
      <c r="M73" s="407"/>
      <c r="N73" s="407"/>
      <c r="O73" s="407"/>
      <c r="P73" s="407"/>
      <c r="Q73" s="407"/>
      <c r="R73" s="407"/>
      <c r="S73" s="407"/>
      <c r="T73" s="407"/>
      <c r="U73" s="407"/>
      <c r="V73" s="407"/>
      <c r="W73" s="407"/>
      <c r="X73" s="407"/>
      <c r="Y73" s="407"/>
      <c r="Z73" s="407"/>
      <c r="AA73" s="407"/>
      <c r="AB73" s="407"/>
    </row>
    <row r="74" spans="1:28" x14ac:dyDescent="0.25">
      <c r="A74" s="471"/>
      <c r="B74" s="407"/>
      <c r="C74" s="471"/>
      <c r="D74" s="407"/>
      <c r="E74" s="536"/>
      <c r="F74" s="407"/>
      <c r="G74" s="407"/>
      <c r="H74" s="407"/>
      <c r="I74" s="407"/>
      <c r="J74" s="407"/>
      <c r="K74" s="407"/>
      <c r="L74" s="407"/>
      <c r="M74" s="407"/>
      <c r="N74" s="407"/>
      <c r="O74" s="407"/>
      <c r="P74" s="407"/>
      <c r="Q74" s="407"/>
      <c r="R74" s="407"/>
      <c r="S74" s="407"/>
      <c r="T74" s="407"/>
      <c r="U74" s="407"/>
      <c r="V74" s="407"/>
      <c r="W74" s="407"/>
      <c r="X74" s="407"/>
      <c r="Y74" s="407"/>
      <c r="Z74" s="407"/>
      <c r="AA74" s="407"/>
      <c r="AB74" s="407"/>
    </row>
    <row r="75" spans="1:28" x14ac:dyDescent="0.25">
      <c r="A75" s="471"/>
      <c r="B75" s="407"/>
      <c r="C75" s="471"/>
      <c r="D75" s="407"/>
      <c r="E75" s="536"/>
      <c r="F75" s="407"/>
      <c r="G75" s="407"/>
      <c r="H75" s="407"/>
      <c r="I75" s="407"/>
      <c r="J75" s="407"/>
      <c r="K75" s="407"/>
      <c r="L75" s="407"/>
      <c r="M75" s="407"/>
      <c r="N75" s="407"/>
      <c r="O75" s="407"/>
      <c r="P75" s="407"/>
      <c r="Q75" s="407"/>
      <c r="R75" s="407"/>
      <c r="S75" s="407"/>
      <c r="T75" s="407"/>
      <c r="U75" s="407"/>
      <c r="V75" s="407"/>
      <c r="W75" s="407"/>
      <c r="X75" s="407"/>
      <c r="Y75" s="407"/>
      <c r="Z75" s="407"/>
      <c r="AA75" s="407"/>
      <c r="AB75" s="407"/>
    </row>
    <row r="76" spans="1:28" x14ac:dyDescent="0.25">
      <c r="A76" s="471"/>
      <c r="B76" s="407"/>
      <c r="C76" s="471"/>
      <c r="D76" s="407"/>
      <c r="E76" s="536"/>
      <c r="F76" s="407"/>
      <c r="G76" s="407"/>
      <c r="H76" s="407"/>
      <c r="I76" s="407"/>
      <c r="J76" s="407"/>
      <c r="K76" s="407"/>
      <c r="L76" s="407"/>
      <c r="M76" s="407"/>
      <c r="N76" s="407"/>
      <c r="O76" s="407"/>
      <c r="P76" s="407"/>
      <c r="Q76" s="407"/>
      <c r="R76" s="407"/>
      <c r="S76" s="407"/>
      <c r="T76" s="407"/>
      <c r="U76" s="407"/>
      <c r="V76" s="407"/>
      <c r="W76" s="407"/>
      <c r="X76" s="407"/>
      <c r="Y76" s="407"/>
      <c r="Z76" s="407"/>
      <c r="AA76" s="407"/>
      <c r="AB76" s="407"/>
    </row>
    <row r="77" spans="1:28" x14ac:dyDescent="0.25">
      <c r="A77" s="471"/>
      <c r="B77" s="407"/>
      <c r="C77" s="471"/>
      <c r="D77" s="407"/>
      <c r="E77" s="536"/>
      <c r="F77" s="407"/>
      <c r="G77" s="407"/>
      <c r="H77" s="407"/>
      <c r="I77" s="407"/>
      <c r="J77" s="407"/>
      <c r="K77" s="407"/>
      <c r="L77" s="407"/>
      <c r="M77" s="407"/>
      <c r="N77" s="407"/>
      <c r="O77" s="407"/>
      <c r="P77" s="407"/>
      <c r="Q77" s="407"/>
      <c r="R77" s="407"/>
      <c r="S77" s="407"/>
      <c r="T77" s="407"/>
      <c r="U77" s="407"/>
      <c r="V77" s="407"/>
      <c r="W77" s="407"/>
      <c r="X77" s="407"/>
      <c r="Y77" s="407"/>
      <c r="Z77" s="407"/>
      <c r="AA77" s="407"/>
      <c r="AB77" s="407"/>
    </row>
    <row r="78" spans="1:28" x14ac:dyDescent="0.25">
      <c r="A78" s="471"/>
      <c r="B78" s="407"/>
      <c r="C78" s="471"/>
      <c r="D78" s="407"/>
      <c r="E78" s="536"/>
      <c r="F78" s="407"/>
      <c r="G78" s="407"/>
      <c r="H78" s="407"/>
      <c r="I78" s="407"/>
      <c r="J78" s="407"/>
      <c r="K78" s="407"/>
      <c r="L78" s="407"/>
      <c r="M78" s="407"/>
      <c r="N78" s="407"/>
      <c r="O78" s="407"/>
      <c r="P78" s="407"/>
      <c r="Q78" s="407"/>
      <c r="R78" s="407"/>
      <c r="S78" s="407"/>
      <c r="T78" s="407"/>
      <c r="U78" s="407"/>
      <c r="V78" s="407"/>
      <c r="W78" s="407"/>
      <c r="X78" s="407"/>
      <c r="Y78" s="407"/>
      <c r="Z78" s="407"/>
      <c r="AA78" s="407"/>
      <c r="AB78" s="407"/>
    </row>
    <row r="79" spans="1:28" x14ac:dyDescent="0.25">
      <c r="A79" s="471"/>
      <c r="B79" s="407"/>
      <c r="C79" s="471"/>
      <c r="D79" s="407"/>
      <c r="E79" s="536"/>
      <c r="F79" s="407"/>
      <c r="G79" s="407"/>
      <c r="H79" s="407"/>
      <c r="I79" s="407"/>
      <c r="J79" s="407"/>
      <c r="K79" s="407"/>
      <c r="L79" s="407"/>
      <c r="M79" s="407"/>
      <c r="N79" s="407"/>
      <c r="O79" s="407"/>
      <c r="P79" s="407"/>
      <c r="Q79" s="407"/>
      <c r="R79" s="407"/>
      <c r="S79" s="407"/>
      <c r="T79" s="407"/>
      <c r="U79" s="407"/>
      <c r="V79" s="407"/>
      <c r="W79" s="407"/>
      <c r="X79" s="407"/>
      <c r="Y79" s="407"/>
      <c r="Z79" s="407"/>
      <c r="AA79" s="407"/>
      <c r="AB79" s="407"/>
    </row>
    <row r="80" spans="1:28" x14ac:dyDescent="0.25">
      <c r="A80" s="471"/>
      <c r="B80" s="407"/>
      <c r="C80" s="471"/>
      <c r="D80" s="407"/>
      <c r="E80" s="536"/>
      <c r="F80" s="407"/>
      <c r="G80" s="407"/>
      <c r="H80" s="407"/>
      <c r="I80" s="407"/>
      <c r="J80" s="407"/>
      <c r="K80" s="407"/>
      <c r="L80" s="407"/>
      <c r="M80" s="407"/>
      <c r="N80" s="407"/>
      <c r="O80" s="407"/>
      <c r="P80" s="407"/>
      <c r="Q80" s="407"/>
      <c r="R80" s="407"/>
      <c r="S80" s="407"/>
      <c r="T80" s="407"/>
      <c r="U80" s="407"/>
      <c r="V80" s="407"/>
      <c r="W80" s="407"/>
      <c r="X80" s="407"/>
      <c r="Y80" s="407"/>
      <c r="Z80" s="407"/>
      <c r="AA80" s="407"/>
      <c r="AB80" s="407"/>
    </row>
    <row r="81" spans="1:28" x14ac:dyDescent="0.25">
      <c r="A81" s="471"/>
      <c r="B81" s="407"/>
      <c r="C81" s="471"/>
      <c r="D81" s="407"/>
      <c r="E81" s="536"/>
      <c r="F81" s="407"/>
      <c r="G81" s="407"/>
      <c r="H81" s="407"/>
      <c r="I81" s="407"/>
      <c r="J81" s="407"/>
      <c r="K81" s="407"/>
      <c r="L81" s="407"/>
      <c r="M81" s="407"/>
      <c r="N81" s="407"/>
      <c r="O81" s="407"/>
      <c r="P81" s="407"/>
      <c r="Q81" s="407"/>
      <c r="R81" s="407"/>
      <c r="S81" s="407"/>
      <c r="T81" s="407"/>
      <c r="U81" s="407"/>
      <c r="V81" s="407"/>
      <c r="W81" s="407"/>
      <c r="X81" s="407"/>
      <c r="Y81" s="407"/>
      <c r="Z81" s="407"/>
      <c r="AA81" s="407"/>
      <c r="AB81" s="407"/>
    </row>
    <row r="82" spans="1:28" x14ac:dyDescent="0.25">
      <c r="A82" s="471"/>
      <c r="B82" s="407"/>
      <c r="C82" s="471"/>
      <c r="D82" s="407"/>
      <c r="E82" s="536"/>
      <c r="F82" s="407"/>
      <c r="G82" s="407"/>
      <c r="H82" s="407"/>
      <c r="I82" s="407"/>
      <c r="J82" s="407"/>
      <c r="K82" s="407"/>
      <c r="L82" s="407"/>
      <c r="M82" s="407"/>
      <c r="N82" s="407"/>
      <c r="O82" s="407"/>
      <c r="P82" s="407"/>
      <c r="Q82" s="407"/>
      <c r="R82" s="407"/>
      <c r="S82" s="407"/>
      <c r="T82" s="407"/>
      <c r="U82" s="407"/>
      <c r="V82" s="407"/>
      <c r="W82" s="407"/>
      <c r="X82" s="407"/>
      <c r="Y82" s="407"/>
      <c r="Z82" s="407"/>
      <c r="AA82" s="407"/>
      <c r="AB82" s="407"/>
    </row>
    <row r="83" spans="1:28" x14ac:dyDescent="0.25">
      <c r="A83" s="471"/>
      <c r="B83" s="407"/>
      <c r="C83" s="471"/>
      <c r="D83" s="407"/>
      <c r="E83" s="536"/>
      <c r="F83" s="407"/>
      <c r="G83" s="407"/>
      <c r="H83" s="407"/>
      <c r="I83" s="407"/>
      <c r="J83" s="407"/>
      <c r="K83" s="407"/>
      <c r="L83" s="407"/>
      <c r="M83" s="407"/>
      <c r="N83" s="407"/>
      <c r="O83" s="407"/>
      <c r="P83" s="407"/>
      <c r="Q83" s="407"/>
      <c r="R83" s="407"/>
      <c r="S83" s="407"/>
      <c r="T83" s="407"/>
      <c r="U83" s="407"/>
      <c r="V83" s="407"/>
      <c r="W83" s="407"/>
      <c r="X83" s="407"/>
      <c r="Y83" s="407"/>
      <c r="Z83" s="407"/>
      <c r="AA83" s="407"/>
      <c r="AB83" s="407"/>
    </row>
    <row r="84" spans="1:28" x14ac:dyDescent="0.25">
      <c r="A84" s="471"/>
      <c r="B84" s="407"/>
      <c r="C84" s="471"/>
      <c r="D84" s="407"/>
      <c r="E84" s="536"/>
      <c r="F84" s="407"/>
      <c r="G84" s="407"/>
      <c r="H84" s="407"/>
      <c r="I84" s="407"/>
      <c r="J84" s="407"/>
      <c r="K84" s="407"/>
      <c r="L84" s="407"/>
      <c r="M84" s="407"/>
      <c r="N84" s="407"/>
      <c r="O84" s="407"/>
      <c r="P84" s="407"/>
      <c r="Q84" s="407"/>
      <c r="R84" s="407"/>
      <c r="S84" s="407"/>
      <c r="T84" s="407"/>
      <c r="U84" s="407"/>
      <c r="V84" s="407"/>
      <c r="W84" s="407"/>
      <c r="X84" s="407"/>
      <c r="Y84" s="407"/>
      <c r="Z84" s="407"/>
      <c r="AA84" s="407"/>
      <c r="AB84" s="407"/>
    </row>
    <row r="85" spans="1:28" x14ac:dyDescent="0.25">
      <c r="A85" s="471"/>
      <c r="B85" s="407"/>
      <c r="C85" s="471"/>
      <c r="D85" s="407"/>
      <c r="E85" s="536"/>
      <c r="F85" s="407"/>
      <c r="G85" s="407"/>
      <c r="H85" s="407"/>
      <c r="I85" s="407"/>
      <c r="J85" s="407"/>
      <c r="K85" s="407"/>
      <c r="L85" s="407"/>
      <c r="M85" s="407"/>
      <c r="N85" s="407"/>
      <c r="O85" s="407"/>
      <c r="P85" s="407"/>
      <c r="Q85" s="407"/>
      <c r="R85" s="407"/>
      <c r="S85" s="407"/>
      <c r="T85" s="407"/>
      <c r="U85" s="407"/>
      <c r="V85" s="407"/>
      <c r="W85" s="407"/>
      <c r="X85" s="407"/>
      <c r="Y85" s="407"/>
      <c r="Z85" s="407"/>
      <c r="AA85" s="407"/>
      <c r="AB85" s="407"/>
    </row>
    <row r="86" spans="1:28" x14ac:dyDescent="0.25">
      <c r="A86" s="471"/>
      <c r="B86" s="407"/>
      <c r="C86" s="471"/>
      <c r="D86" s="407"/>
      <c r="E86" s="536"/>
      <c r="F86" s="407"/>
      <c r="G86" s="407"/>
      <c r="H86" s="407"/>
      <c r="I86" s="407"/>
      <c r="J86" s="407"/>
      <c r="K86" s="407"/>
      <c r="L86" s="407"/>
      <c r="M86" s="407"/>
      <c r="N86" s="407"/>
      <c r="O86" s="407"/>
      <c r="P86" s="407"/>
      <c r="Q86" s="407"/>
      <c r="R86" s="407"/>
      <c r="S86" s="407"/>
      <c r="T86" s="407"/>
      <c r="U86" s="407"/>
      <c r="V86" s="407"/>
      <c r="W86" s="407"/>
      <c r="X86" s="407"/>
      <c r="Y86" s="407"/>
      <c r="Z86" s="407"/>
      <c r="AA86" s="407"/>
      <c r="AB86" s="407"/>
    </row>
    <row r="87" spans="1:28" x14ac:dyDescent="0.25">
      <c r="A87" s="471"/>
      <c r="B87" s="407"/>
      <c r="C87" s="471"/>
      <c r="D87" s="407"/>
      <c r="E87" s="536"/>
      <c r="F87" s="407"/>
      <c r="G87" s="407"/>
      <c r="H87" s="407"/>
      <c r="I87" s="407"/>
      <c r="J87" s="407"/>
      <c r="K87" s="407"/>
      <c r="L87" s="407"/>
      <c r="M87" s="407"/>
      <c r="N87" s="407"/>
      <c r="O87" s="407"/>
      <c r="P87" s="407"/>
      <c r="Q87" s="407"/>
      <c r="R87" s="407"/>
      <c r="S87" s="407"/>
      <c r="T87" s="407"/>
      <c r="U87" s="407"/>
      <c r="V87" s="407"/>
      <c r="W87" s="407"/>
      <c r="X87" s="407"/>
      <c r="Y87" s="407"/>
      <c r="Z87" s="407"/>
      <c r="AA87" s="407"/>
      <c r="AB87" s="407"/>
    </row>
    <row r="88" spans="1:28" x14ac:dyDescent="0.25">
      <c r="A88" s="471"/>
      <c r="B88" s="407"/>
      <c r="C88" s="471"/>
      <c r="D88" s="407"/>
      <c r="E88" s="536"/>
      <c r="F88" s="407"/>
      <c r="G88" s="407"/>
      <c r="H88" s="407"/>
      <c r="I88" s="407"/>
      <c r="J88" s="407"/>
      <c r="K88" s="407"/>
      <c r="L88" s="407"/>
      <c r="M88" s="407"/>
      <c r="N88" s="407"/>
      <c r="O88" s="407"/>
      <c r="P88" s="407"/>
      <c r="Q88" s="407"/>
      <c r="R88" s="407"/>
      <c r="S88" s="407"/>
      <c r="T88" s="407"/>
      <c r="U88" s="407"/>
      <c r="V88" s="407"/>
      <c r="W88" s="407"/>
      <c r="X88" s="407"/>
      <c r="Y88" s="407"/>
      <c r="Z88" s="407"/>
      <c r="AA88" s="407"/>
      <c r="AB88" s="407"/>
    </row>
    <row r="89" spans="1:28" x14ac:dyDescent="0.25">
      <c r="A89" s="471"/>
      <c r="B89" s="407"/>
      <c r="C89" s="471"/>
      <c r="D89" s="407"/>
      <c r="E89" s="536"/>
      <c r="F89" s="407"/>
      <c r="G89" s="407"/>
      <c r="H89" s="407"/>
      <c r="I89" s="407"/>
      <c r="J89" s="407"/>
      <c r="K89" s="407"/>
      <c r="L89" s="407"/>
      <c r="M89" s="407"/>
      <c r="N89" s="407"/>
      <c r="O89" s="407"/>
      <c r="P89" s="407"/>
      <c r="Q89" s="407"/>
      <c r="R89" s="407"/>
      <c r="S89" s="407"/>
      <c r="T89" s="407"/>
      <c r="U89" s="407"/>
      <c r="V89" s="407"/>
      <c r="W89" s="407"/>
      <c r="X89" s="407"/>
      <c r="Y89" s="407"/>
      <c r="Z89" s="407"/>
      <c r="AA89" s="407"/>
      <c r="AB89" s="407"/>
    </row>
    <row r="90" spans="1:28" x14ac:dyDescent="0.25">
      <c r="A90" s="471"/>
      <c r="B90" s="407"/>
      <c r="C90" s="471"/>
      <c r="D90" s="407"/>
      <c r="E90" s="536"/>
      <c r="F90" s="407"/>
      <c r="G90" s="407"/>
      <c r="H90" s="407"/>
      <c r="I90" s="407"/>
      <c r="J90" s="407"/>
      <c r="K90" s="407"/>
      <c r="L90" s="407"/>
      <c r="M90" s="407"/>
      <c r="N90" s="407"/>
      <c r="O90" s="407"/>
      <c r="P90" s="407"/>
      <c r="Q90" s="407"/>
      <c r="R90" s="407"/>
      <c r="S90" s="407"/>
      <c r="T90" s="407"/>
      <c r="U90" s="407"/>
      <c r="V90" s="407"/>
      <c r="W90" s="407"/>
      <c r="X90" s="407"/>
      <c r="Y90" s="407"/>
      <c r="Z90" s="407"/>
      <c r="AA90" s="407"/>
      <c r="AB90" s="407"/>
    </row>
    <row r="91" spans="1:28" x14ac:dyDescent="0.25">
      <c r="A91" s="471"/>
      <c r="B91" s="407"/>
      <c r="C91" s="471"/>
      <c r="D91" s="407"/>
      <c r="E91" s="536"/>
      <c r="F91" s="407"/>
      <c r="G91" s="407"/>
      <c r="H91" s="407"/>
      <c r="I91" s="407"/>
      <c r="J91" s="407"/>
      <c r="K91" s="407"/>
      <c r="L91" s="407"/>
      <c r="M91" s="407"/>
      <c r="N91" s="407"/>
      <c r="O91" s="407"/>
      <c r="P91" s="407"/>
      <c r="Q91" s="407"/>
      <c r="R91" s="407"/>
      <c r="S91" s="407"/>
      <c r="T91" s="407"/>
      <c r="U91" s="407"/>
      <c r="V91" s="407"/>
      <c r="W91" s="407"/>
      <c r="X91" s="407"/>
      <c r="Y91" s="407"/>
      <c r="Z91" s="407"/>
      <c r="AA91" s="407"/>
      <c r="AB91" s="407"/>
    </row>
    <row r="92" spans="1:28" x14ac:dyDescent="0.25">
      <c r="A92" s="471"/>
      <c r="B92" s="407"/>
      <c r="C92" s="471"/>
      <c r="D92" s="407"/>
      <c r="E92" s="536"/>
      <c r="F92" s="407"/>
      <c r="G92" s="407"/>
      <c r="H92" s="407"/>
      <c r="I92" s="407"/>
      <c r="J92" s="407"/>
      <c r="K92" s="407"/>
      <c r="L92" s="407"/>
      <c r="M92" s="407"/>
      <c r="N92" s="407"/>
      <c r="O92" s="407"/>
      <c r="P92" s="407"/>
      <c r="Q92" s="407"/>
      <c r="R92" s="407"/>
      <c r="S92" s="407"/>
      <c r="T92" s="407"/>
      <c r="U92" s="407"/>
      <c r="V92" s="407"/>
      <c r="W92" s="407"/>
      <c r="X92" s="407"/>
      <c r="Y92" s="407"/>
      <c r="Z92" s="407"/>
      <c r="AA92" s="407"/>
      <c r="AB92" s="407"/>
    </row>
    <row r="93" spans="1:28" x14ac:dyDescent="0.25">
      <c r="A93" s="471"/>
      <c r="B93" s="407"/>
      <c r="C93" s="471"/>
      <c r="D93" s="407"/>
      <c r="E93" s="536"/>
      <c r="F93" s="407"/>
      <c r="G93" s="407"/>
      <c r="H93" s="407"/>
      <c r="I93" s="407"/>
      <c r="J93" s="407"/>
      <c r="K93" s="407"/>
      <c r="L93" s="407"/>
      <c r="M93" s="407"/>
      <c r="N93" s="407"/>
      <c r="O93" s="407"/>
      <c r="P93" s="407"/>
      <c r="Q93" s="407"/>
      <c r="R93" s="407"/>
      <c r="S93" s="407"/>
      <c r="T93" s="407"/>
      <c r="U93" s="407"/>
      <c r="V93" s="407"/>
      <c r="W93" s="407"/>
      <c r="X93" s="407"/>
      <c r="Y93" s="407"/>
      <c r="Z93" s="407"/>
      <c r="AA93" s="407"/>
      <c r="AB93" s="407"/>
    </row>
    <row r="94" spans="1:28" x14ac:dyDescent="0.25">
      <c r="A94" s="471"/>
      <c r="B94" s="407"/>
      <c r="C94" s="471"/>
      <c r="D94" s="407"/>
      <c r="E94" s="536"/>
      <c r="F94" s="407"/>
      <c r="G94" s="407"/>
      <c r="H94" s="407"/>
      <c r="I94" s="407"/>
      <c r="J94" s="407"/>
      <c r="K94" s="407"/>
      <c r="L94" s="407"/>
      <c r="M94" s="407"/>
      <c r="N94" s="407"/>
      <c r="O94" s="407"/>
      <c r="P94" s="407"/>
      <c r="Q94" s="407"/>
      <c r="R94" s="407"/>
      <c r="S94" s="407"/>
      <c r="T94" s="407"/>
      <c r="U94" s="407"/>
      <c r="V94" s="407"/>
      <c r="W94" s="407"/>
      <c r="X94" s="407"/>
      <c r="Y94" s="407"/>
      <c r="Z94" s="407"/>
      <c r="AA94" s="407"/>
      <c r="AB94" s="407"/>
    </row>
    <row r="95" spans="1:28" x14ac:dyDescent="0.25">
      <c r="A95" s="471"/>
      <c r="B95" s="407"/>
      <c r="C95" s="471"/>
      <c r="D95" s="407"/>
      <c r="E95" s="536"/>
      <c r="F95" s="407"/>
      <c r="G95" s="407"/>
      <c r="H95" s="407"/>
      <c r="I95" s="407"/>
      <c r="J95" s="407"/>
      <c r="K95" s="407"/>
      <c r="L95" s="407"/>
      <c r="M95" s="407"/>
      <c r="N95" s="407"/>
      <c r="O95" s="407"/>
      <c r="P95" s="407"/>
      <c r="Q95" s="407"/>
      <c r="R95" s="407"/>
      <c r="S95" s="407"/>
      <c r="T95" s="407"/>
      <c r="U95" s="407"/>
      <c r="V95" s="407"/>
      <c r="W95" s="407"/>
      <c r="X95" s="407"/>
      <c r="Y95" s="407"/>
      <c r="Z95" s="407"/>
      <c r="AA95" s="407"/>
      <c r="AB95" s="407"/>
    </row>
    <row r="96" spans="1:28" x14ac:dyDescent="0.25">
      <c r="A96" s="471"/>
      <c r="B96" s="407"/>
      <c r="C96" s="471"/>
      <c r="D96" s="407"/>
      <c r="E96" s="536"/>
      <c r="F96" s="407"/>
      <c r="G96" s="407"/>
      <c r="H96" s="407"/>
      <c r="I96" s="407"/>
      <c r="J96" s="407"/>
      <c r="K96" s="407"/>
      <c r="L96" s="407"/>
      <c r="M96" s="407"/>
      <c r="N96" s="407"/>
      <c r="O96" s="407"/>
      <c r="P96" s="407"/>
      <c r="Q96" s="407"/>
      <c r="R96" s="407"/>
      <c r="S96" s="407"/>
      <c r="T96" s="407"/>
      <c r="U96" s="407"/>
      <c r="V96" s="407"/>
      <c r="W96" s="407"/>
      <c r="X96" s="407"/>
      <c r="Y96" s="407"/>
      <c r="Z96" s="407"/>
      <c r="AA96" s="407"/>
      <c r="AB96" s="407"/>
    </row>
    <row r="97" spans="1:28" x14ac:dyDescent="0.25">
      <c r="A97" s="471"/>
      <c r="B97" s="407"/>
      <c r="C97" s="471"/>
      <c r="D97" s="407"/>
      <c r="E97" s="536"/>
      <c r="F97" s="407"/>
      <c r="G97" s="407"/>
      <c r="H97" s="407"/>
      <c r="I97" s="407"/>
      <c r="J97" s="407"/>
      <c r="K97" s="407"/>
      <c r="L97" s="407"/>
      <c r="M97" s="407"/>
      <c r="N97" s="407"/>
      <c r="O97" s="407"/>
      <c r="P97" s="407"/>
      <c r="Q97" s="407"/>
      <c r="R97" s="407"/>
      <c r="S97" s="407"/>
      <c r="T97" s="407"/>
      <c r="U97" s="407"/>
      <c r="V97" s="407"/>
      <c r="W97" s="407"/>
      <c r="X97" s="407"/>
      <c r="Y97" s="407"/>
      <c r="Z97" s="407"/>
      <c r="AA97" s="407"/>
      <c r="AB97" s="407"/>
    </row>
    <row r="98" spans="1:28" x14ac:dyDescent="0.25">
      <c r="A98" s="471"/>
      <c r="B98" s="407"/>
      <c r="C98" s="471"/>
      <c r="D98" s="407"/>
      <c r="E98" s="536"/>
      <c r="F98" s="407"/>
      <c r="G98" s="407"/>
      <c r="H98" s="407"/>
      <c r="I98" s="407"/>
      <c r="J98" s="407"/>
      <c r="K98" s="407"/>
      <c r="L98" s="407"/>
      <c r="M98" s="407"/>
      <c r="N98" s="407"/>
      <c r="O98" s="407"/>
      <c r="P98" s="407"/>
      <c r="Q98" s="407"/>
      <c r="R98" s="407"/>
      <c r="S98" s="407"/>
      <c r="T98" s="407"/>
      <c r="U98" s="407"/>
      <c r="V98" s="407"/>
      <c r="W98" s="407"/>
      <c r="X98" s="407"/>
      <c r="Y98" s="407"/>
      <c r="Z98" s="407"/>
      <c r="AA98" s="407"/>
      <c r="AB98" s="407"/>
    </row>
    <row r="99" spans="1:28" x14ac:dyDescent="0.25">
      <c r="A99" s="471"/>
      <c r="B99" s="407"/>
      <c r="C99" s="471"/>
      <c r="D99" s="407"/>
      <c r="E99" s="536"/>
      <c r="F99" s="407"/>
      <c r="G99" s="407"/>
      <c r="H99" s="407"/>
      <c r="I99" s="407"/>
      <c r="J99" s="407"/>
      <c r="K99" s="407"/>
      <c r="L99" s="407"/>
      <c r="M99" s="407"/>
      <c r="N99" s="407"/>
      <c r="O99" s="407"/>
      <c r="P99" s="407"/>
      <c r="Q99" s="407"/>
      <c r="R99" s="407"/>
      <c r="S99" s="407"/>
      <c r="T99" s="407"/>
      <c r="U99" s="407"/>
      <c r="V99" s="407"/>
      <c r="W99" s="407"/>
      <c r="X99" s="407"/>
      <c r="Y99" s="407"/>
      <c r="Z99" s="407"/>
      <c r="AA99" s="407"/>
      <c r="AB99" s="407"/>
    </row>
    <row r="100" spans="1:28" x14ac:dyDescent="0.25">
      <c r="A100" s="471"/>
      <c r="B100" s="407"/>
      <c r="C100" s="471"/>
      <c r="D100" s="407"/>
      <c r="E100" s="536"/>
      <c r="F100" s="407"/>
      <c r="G100" s="407"/>
      <c r="H100" s="407"/>
      <c r="I100" s="407"/>
      <c r="J100" s="407"/>
      <c r="K100" s="407"/>
      <c r="L100" s="407"/>
      <c r="M100" s="407"/>
      <c r="N100" s="407"/>
      <c r="O100" s="407"/>
      <c r="P100" s="407"/>
      <c r="Q100" s="407"/>
      <c r="R100" s="407"/>
      <c r="S100" s="407"/>
      <c r="T100" s="407"/>
      <c r="U100" s="407"/>
      <c r="V100" s="407"/>
      <c r="W100" s="407"/>
      <c r="X100" s="407"/>
      <c r="Y100" s="407"/>
      <c r="Z100" s="407"/>
      <c r="AA100" s="407"/>
      <c r="AB100" s="407"/>
    </row>
    <row r="101" spans="1:28" x14ac:dyDescent="0.25">
      <c r="A101" s="471"/>
      <c r="B101" s="407"/>
      <c r="C101" s="471"/>
      <c r="D101" s="407"/>
      <c r="E101" s="536"/>
      <c r="F101" s="407"/>
      <c r="G101" s="407"/>
      <c r="H101" s="407"/>
      <c r="I101" s="407"/>
      <c r="J101" s="407"/>
      <c r="K101" s="407"/>
      <c r="L101" s="407"/>
      <c r="M101" s="407"/>
      <c r="N101" s="407"/>
      <c r="O101" s="407"/>
      <c r="P101" s="407"/>
      <c r="Q101" s="407"/>
      <c r="R101" s="407"/>
      <c r="S101" s="407"/>
      <c r="T101" s="407"/>
      <c r="U101" s="407"/>
      <c r="V101" s="407"/>
      <c r="W101" s="407"/>
      <c r="X101" s="407"/>
      <c r="Y101" s="407"/>
      <c r="Z101" s="407"/>
      <c r="AA101" s="407"/>
      <c r="AB101" s="407"/>
    </row>
    <row r="102" spans="1:28" x14ac:dyDescent="0.25">
      <c r="A102" s="471"/>
      <c r="B102" s="407"/>
      <c r="C102" s="471"/>
      <c r="D102" s="407"/>
      <c r="E102" s="536"/>
      <c r="F102" s="407"/>
      <c r="G102" s="407"/>
      <c r="H102" s="407"/>
      <c r="I102" s="407"/>
      <c r="J102" s="407"/>
      <c r="K102" s="407"/>
      <c r="L102" s="407"/>
      <c r="M102" s="407"/>
      <c r="N102" s="407"/>
      <c r="O102" s="407"/>
      <c r="P102" s="407"/>
      <c r="Q102" s="407"/>
      <c r="R102" s="407"/>
      <c r="S102" s="407"/>
      <c r="T102" s="407"/>
      <c r="U102" s="407"/>
      <c r="V102" s="407"/>
      <c r="W102" s="407"/>
      <c r="X102" s="407"/>
      <c r="Y102" s="407"/>
      <c r="Z102" s="407"/>
      <c r="AA102" s="407"/>
      <c r="AB102" s="407"/>
    </row>
    <row r="103" spans="1:28" x14ac:dyDescent="0.25">
      <c r="A103" s="471"/>
      <c r="B103" s="407"/>
      <c r="C103" s="471"/>
      <c r="D103" s="407"/>
      <c r="E103" s="536"/>
      <c r="F103" s="407"/>
      <c r="G103" s="407"/>
      <c r="H103" s="407"/>
      <c r="I103" s="407"/>
      <c r="J103" s="407"/>
      <c r="K103" s="407"/>
      <c r="L103" s="407"/>
      <c r="M103" s="407"/>
      <c r="N103" s="407"/>
      <c r="O103" s="407"/>
      <c r="P103" s="407"/>
      <c r="Q103" s="407"/>
      <c r="R103" s="407"/>
      <c r="S103" s="407"/>
      <c r="T103" s="407"/>
      <c r="U103" s="407"/>
      <c r="V103" s="407"/>
      <c r="W103" s="407"/>
      <c r="X103" s="407"/>
      <c r="Y103" s="407"/>
      <c r="Z103" s="407"/>
      <c r="AA103" s="407"/>
      <c r="AB103" s="407"/>
    </row>
    <row r="104" spans="1:28" x14ac:dyDescent="0.25">
      <c r="A104" s="471"/>
      <c r="B104" s="407"/>
      <c r="C104" s="471"/>
      <c r="D104" s="407"/>
      <c r="E104" s="536"/>
      <c r="F104" s="407"/>
      <c r="G104" s="407"/>
      <c r="H104" s="407"/>
      <c r="I104" s="407"/>
      <c r="J104" s="407"/>
      <c r="K104" s="407"/>
      <c r="L104" s="407"/>
      <c r="M104" s="407"/>
      <c r="N104" s="407"/>
      <c r="O104" s="407"/>
      <c r="P104" s="407"/>
      <c r="Q104" s="407"/>
      <c r="R104" s="407"/>
      <c r="S104" s="407"/>
      <c r="T104" s="407"/>
      <c r="U104" s="407"/>
      <c r="V104" s="407"/>
      <c r="W104" s="407"/>
      <c r="X104" s="407"/>
      <c r="Y104" s="407"/>
      <c r="Z104" s="407"/>
      <c r="AA104" s="407"/>
      <c r="AB104" s="407"/>
    </row>
    <row r="105" spans="1:28" x14ac:dyDescent="0.25">
      <c r="A105" s="471"/>
      <c r="B105" s="407"/>
      <c r="C105" s="471"/>
      <c r="D105" s="407"/>
      <c r="E105" s="536"/>
      <c r="F105" s="407"/>
      <c r="G105" s="407"/>
      <c r="H105" s="407"/>
      <c r="I105" s="407"/>
      <c r="J105" s="407"/>
      <c r="K105" s="407"/>
      <c r="L105" s="407"/>
      <c r="M105" s="407"/>
      <c r="N105" s="407"/>
      <c r="O105" s="407"/>
      <c r="P105" s="407"/>
      <c r="Q105" s="407"/>
      <c r="R105" s="407"/>
      <c r="S105" s="407"/>
      <c r="T105" s="407"/>
      <c r="U105" s="407"/>
      <c r="V105" s="407"/>
      <c r="W105" s="407"/>
      <c r="X105" s="407"/>
      <c r="Y105" s="407"/>
      <c r="Z105" s="407"/>
      <c r="AA105" s="407"/>
      <c r="AB105" s="407"/>
    </row>
    <row r="106" spans="1:28" x14ac:dyDescent="0.25">
      <c r="A106" s="471"/>
      <c r="B106" s="407"/>
      <c r="C106" s="471"/>
      <c r="D106" s="407"/>
      <c r="E106" s="536"/>
      <c r="F106" s="407"/>
      <c r="G106" s="407"/>
      <c r="H106" s="407"/>
      <c r="I106" s="407"/>
      <c r="J106" s="407"/>
      <c r="K106" s="407"/>
      <c r="L106" s="407"/>
      <c r="M106" s="407"/>
      <c r="N106" s="407"/>
      <c r="O106" s="407"/>
      <c r="P106" s="407"/>
      <c r="Q106" s="407"/>
      <c r="R106" s="407"/>
      <c r="S106" s="407"/>
      <c r="T106" s="407"/>
      <c r="U106" s="407"/>
      <c r="V106" s="407"/>
      <c r="W106" s="407"/>
      <c r="X106" s="407"/>
      <c r="Y106" s="407"/>
      <c r="Z106" s="407"/>
      <c r="AA106" s="407"/>
      <c r="AB106" s="407"/>
    </row>
    <row r="107" spans="1:28" x14ac:dyDescent="0.25">
      <c r="A107" s="471"/>
      <c r="B107" s="407"/>
      <c r="C107" s="471"/>
      <c r="D107" s="407"/>
      <c r="E107" s="536"/>
      <c r="F107" s="407"/>
      <c r="G107" s="407"/>
      <c r="H107" s="407"/>
      <c r="I107" s="407"/>
      <c r="J107" s="407"/>
      <c r="K107" s="407"/>
      <c r="L107" s="407"/>
      <c r="M107" s="407"/>
      <c r="N107" s="407"/>
      <c r="O107" s="407"/>
      <c r="P107" s="407"/>
      <c r="Q107" s="407"/>
      <c r="R107" s="407"/>
      <c r="S107" s="407"/>
      <c r="T107" s="407"/>
      <c r="U107" s="407"/>
      <c r="V107" s="407"/>
      <c r="W107" s="407"/>
      <c r="X107" s="407"/>
      <c r="Y107" s="407"/>
      <c r="Z107" s="407"/>
      <c r="AA107" s="407"/>
      <c r="AB107" s="407"/>
    </row>
    <row r="108" spans="1:28" x14ac:dyDescent="0.25">
      <c r="A108" s="471"/>
      <c r="B108" s="407"/>
      <c r="C108" s="471"/>
      <c r="D108" s="407"/>
      <c r="E108" s="536"/>
      <c r="F108" s="407"/>
      <c r="G108" s="407"/>
      <c r="H108" s="407"/>
      <c r="I108" s="407"/>
      <c r="J108" s="407"/>
      <c r="K108" s="407"/>
      <c r="L108" s="407"/>
      <c r="M108" s="407"/>
      <c r="N108" s="407"/>
      <c r="O108" s="407"/>
      <c r="P108" s="407"/>
      <c r="Q108" s="407"/>
      <c r="R108" s="407"/>
      <c r="S108" s="407"/>
      <c r="T108" s="407"/>
      <c r="U108" s="407"/>
      <c r="V108" s="407"/>
      <c r="W108" s="407"/>
      <c r="X108" s="407"/>
      <c r="Y108" s="407"/>
      <c r="Z108" s="407"/>
      <c r="AA108" s="407"/>
      <c r="AB108" s="407"/>
    </row>
    <row r="109" spans="1:28" x14ac:dyDescent="0.25">
      <c r="A109" s="471"/>
      <c r="B109" s="407"/>
      <c r="C109" s="471"/>
      <c r="D109" s="407"/>
      <c r="E109" s="536"/>
      <c r="F109" s="407"/>
      <c r="G109" s="407"/>
      <c r="H109" s="407"/>
      <c r="I109" s="407"/>
      <c r="J109" s="407"/>
      <c r="K109" s="407"/>
      <c r="L109" s="407"/>
      <c r="M109" s="407"/>
      <c r="N109" s="407"/>
      <c r="O109" s="407"/>
      <c r="P109" s="407"/>
      <c r="Q109" s="407"/>
      <c r="R109" s="407"/>
      <c r="S109" s="407"/>
      <c r="T109" s="407"/>
      <c r="U109" s="407"/>
      <c r="V109" s="407"/>
      <c r="W109" s="407"/>
      <c r="X109" s="407"/>
      <c r="Y109" s="407"/>
      <c r="Z109" s="407"/>
      <c r="AA109" s="407"/>
      <c r="AB109" s="407"/>
    </row>
    <row r="110" spans="1:28" x14ac:dyDescent="0.25">
      <c r="A110" s="471"/>
      <c r="B110" s="407"/>
      <c r="C110" s="471"/>
      <c r="D110" s="407"/>
      <c r="E110" s="536"/>
      <c r="F110" s="407"/>
      <c r="G110" s="407"/>
      <c r="H110" s="407"/>
      <c r="I110" s="407"/>
      <c r="J110" s="407"/>
      <c r="K110" s="407"/>
      <c r="L110" s="407"/>
      <c r="M110" s="407"/>
      <c r="N110" s="407"/>
      <c r="O110" s="407"/>
      <c r="P110" s="407"/>
      <c r="Q110" s="407"/>
      <c r="R110" s="407"/>
      <c r="S110" s="407"/>
      <c r="T110" s="407"/>
      <c r="U110" s="407"/>
      <c r="V110" s="407"/>
      <c r="W110" s="407"/>
      <c r="X110" s="407"/>
      <c r="Y110" s="407"/>
      <c r="Z110" s="407"/>
      <c r="AA110" s="407"/>
      <c r="AB110" s="407"/>
    </row>
    <row r="111" spans="1:28" x14ac:dyDescent="0.25">
      <c r="A111" s="471"/>
      <c r="B111" s="407"/>
      <c r="C111" s="471"/>
      <c r="D111" s="407"/>
      <c r="E111" s="536"/>
      <c r="F111" s="407"/>
      <c r="G111" s="407"/>
      <c r="H111" s="407"/>
      <c r="I111" s="407"/>
      <c r="J111" s="407"/>
      <c r="K111" s="407"/>
      <c r="L111" s="407"/>
      <c r="M111" s="407"/>
      <c r="N111" s="407"/>
      <c r="O111" s="407"/>
      <c r="P111" s="407"/>
      <c r="Q111" s="407"/>
      <c r="R111" s="407"/>
      <c r="S111" s="407"/>
      <c r="T111" s="407"/>
      <c r="U111" s="407"/>
      <c r="V111" s="407"/>
      <c r="W111" s="407"/>
      <c r="X111" s="407"/>
      <c r="Y111" s="407"/>
      <c r="Z111" s="407"/>
      <c r="AA111" s="407"/>
      <c r="AB111" s="407"/>
    </row>
    <row r="112" spans="1:28" x14ac:dyDescent="0.25">
      <c r="A112" s="471"/>
      <c r="B112" s="407"/>
      <c r="C112" s="471"/>
      <c r="D112" s="407"/>
      <c r="E112" s="536"/>
      <c r="F112" s="407"/>
      <c r="G112" s="407"/>
      <c r="H112" s="407"/>
      <c r="I112" s="407"/>
      <c r="J112" s="407"/>
      <c r="K112" s="407"/>
      <c r="L112" s="407"/>
      <c r="M112" s="407"/>
      <c r="N112" s="407"/>
      <c r="O112" s="407"/>
      <c r="P112" s="407"/>
      <c r="Q112" s="407"/>
      <c r="R112" s="407"/>
      <c r="S112" s="407"/>
      <c r="T112" s="407"/>
      <c r="U112" s="407"/>
      <c r="V112" s="407"/>
      <c r="W112" s="407"/>
      <c r="X112" s="407"/>
      <c r="Y112" s="407"/>
      <c r="Z112" s="407"/>
      <c r="AA112" s="407"/>
      <c r="AB112" s="407"/>
    </row>
    <row r="113" spans="1:28" x14ac:dyDescent="0.25">
      <c r="A113" s="471"/>
      <c r="B113" s="407"/>
      <c r="C113" s="471"/>
      <c r="D113" s="407"/>
      <c r="E113" s="536"/>
      <c r="F113" s="407"/>
      <c r="G113" s="407"/>
      <c r="H113" s="407"/>
      <c r="I113" s="407"/>
      <c r="J113" s="407"/>
      <c r="K113" s="407"/>
      <c r="L113" s="407"/>
      <c r="M113" s="407"/>
      <c r="N113" s="407"/>
      <c r="O113" s="407"/>
      <c r="P113" s="407"/>
      <c r="Q113" s="407"/>
      <c r="R113" s="407"/>
      <c r="S113" s="407"/>
      <c r="T113" s="407"/>
      <c r="U113" s="407"/>
      <c r="V113" s="407"/>
      <c r="W113" s="407"/>
      <c r="X113" s="407"/>
      <c r="Y113" s="407"/>
      <c r="Z113" s="407"/>
      <c r="AA113" s="407"/>
      <c r="AB113" s="407"/>
    </row>
    <row r="114" spans="1:28" x14ac:dyDescent="0.25">
      <c r="A114" s="471"/>
      <c r="B114" s="407"/>
      <c r="C114" s="471"/>
      <c r="D114" s="407"/>
      <c r="E114" s="536"/>
      <c r="F114" s="407"/>
      <c r="G114" s="407"/>
      <c r="H114" s="407"/>
      <c r="I114" s="407"/>
      <c r="J114" s="407"/>
      <c r="K114" s="407"/>
      <c r="L114" s="407"/>
      <c r="M114" s="407"/>
      <c r="N114" s="407"/>
      <c r="O114" s="407"/>
      <c r="P114" s="407"/>
      <c r="Q114" s="407"/>
      <c r="R114" s="407"/>
      <c r="S114" s="407"/>
      <c r="T114" s="407"/>
      <c r="U114" s="407"/>
      <c r="V114" s="407"/>
      <c r="W114" s="407"/>
      <c r="X114" s="407"/>
      <c r="Y114" s="407"/>
      <c r="Z114" s="407"/>
      <c r="AA114" s="407"/>
      <c r="AB114" s="407"/>
    </row>
    <row r="115" spans="1:28" x14ac:dyDescent="0.25">
      <c r="A115" s="471"/>
      <c r="B115" s="407"/>
      <c r="C115" s="471"/>
      <c r="D115" s="407"/>
      <c r="E115" s="536"/>
      <c r="F115" s="407"/>
      <c r="G115" s="407"/>
      <c r="H115" s="407"/>
      <c r="I115" s="407"/>
      <c r="J115" s="407"/>
      <c r="K115" s="407"/>
      <c r="L115" s="407"/>
      <c r="M115" s="407"/>
      <c r="N115" s="407"/>
      <c r="O115" s="407"/>
      <c r="P115" s="407"/>
      <c r="Q115" s="407"/>
      <c r="R115" s="407"/>
      <c r="S115" s="407"/>
      <c r="T115" s="407"/>
      <c r="U115" s="407"/>
      <c r="V115" s="407"/>
      <c r="W115" s="407"/>
      <c r="X115" s="407"/>
      <c r="Y115" s="407"/>
      <c r="Z115" s="407"/>
      <c r="AA115" s="407"/>
      <c r="AB115" s="407"/>
    </row>
    <row r="116" spans="1:28" x14ac:dyDescent="0.25">
      <c r="A116" s="471"/>
      <c r="B116" s="407"/>
      <c r="C116" s="471"/>
      <c r="D116" s="407"/>
      <c r="E116" s="536"/>
      <c r="F116" s="407"/>
      <c r="G116" s="407"/>
      <c r="H116" s="407"/>
      <c r="I116" s="407"/>
      <c r="J116" s="407"/>
      <c r="K116" s="407"/>
      <c r="L116" s="407"/>
      <c r="M116" s="407"/>
      <c r="N116" s="407"/>
      <c r="O116" s="407"/>
      <c r="P116" s="407"/>
      <c r="Q116" s="407"/>
      <c r="R116" s="407"/>
      <c r="S116" s="407"/>
      <c r="T116" s="407"/>
      <c r="U116" s="407"/>
      <c r="V116" s="407"/>
      <c r="W116" s="407"/>
      <c r="X116" s="407"/>
      <c r="Y116" s="407"/>
      <c r="Z116" s="407"/>
      <c r="AA116" s="407"/>
      <c r="AB116" s="407"/>
    </row>
    <row r="117" spans="1:28" x14ac:dyDescent="0.25">
      <c r="A117" s="471"/>
      <c r="B117" s="407"/>
      <c r="C117" s="471"/>
      <c r="D117" s="407"/>
      <c r="E117" s="536"/>
      <c r="F117" s="407"/>
      <c r="G117" s="407"/>
      <c r="H117" s="407"/>
      <c r="I117" s="407"/>
      <c r="J117" s="407"/>
      <c r="K117" s="407"/>
      <c r="L117" s="407"/>
      <c r="M117" s="407"/>
      <c r="N117" s="407"/>
      <c r="O117" s="407"/>
      <c r="P117" s="407"/>
      <c r="Q117" s="407"/>
      <c r="R117" s="407"/>
      <c r="S117" s="407"/>
      <c r="T117" s="407"/>
      <c r="U117" s="407"/>
      <c r="V117" s="407"/>
      <c r="W117" s="407"/>
      <c r="X117" s="407"/>
      <c r="Y117" s="407"/>
      <c r="Z117" s="407"/>
      <c r="AA117" s="407"/>
      <c r="AB117" s="407"/>
    </row>
    <row r="118" spans="1:28" x14ac:dyDescent="0.25">
      <c r="A118" s="471"/>
      <c r="B118" s="407"/>
      <c r="C118" s="471"/>
      <c r="D118" s="407"/>
      <c r="E118" s="536"/>
      <c r="F118" s="407"/>
      <c r="G118" s="407"/>
      <c r="H118" s="407"/>
      <c r="I118" s="407"/>
      <c r="J118" s="407"/>
      <c r="K118" s="407"/>
      <c r="L118" s="407"/>
      <c r="M118" s="407"/>
      <c r="N118" s="407"/>
      <c r="O118" s="407"/>
      <c r="P118" s="407"/>
      <c r="Q118" s="407"/>
      <c r="R118" s="407"/>
      <c r="S118" s="407"/>
      <c r="T118" s="407"/>
      <c r="U118" s="407"/>
      <c r="V118" s="407"/>
      <c r="W118" s="407"/>
      <c r="X118" s="407"/>
      <c r="Y118" s="407"/>
      <c r="Z118" s="407"/>
      <c r="AA118" s="407"/>
      <c r="AB118" s="407"/>
    </row>
    <row r="119" spans="1:28" x14ac:dyDescent="0.25">
      <c r="A119" s="471"/>
      <c r="B119" s="407"/>
      <c r="C119" s="471"/>
      <c r="D119" s="407"/>
      <c r="E119" s="536"/>
      <c r="F119" s="407"/>
      <c r="G119" s="407"/>
      <c r="H119" s="407"/>
      <c r="I119" s="407"/>
      <c r="J119" s="407"/>
      <c r="K119" s="407"/>
      <c r="L119" s="407"/>
      <c r="M119" s="407"/>
      <c r="N119" s="407"/>
      <c r="O119" s="407"/>
      <c r="P119" s="407"/>
      <c r="Q119" s="407"/>
      <c r="R119" s="407"/>
      <c r="S119" s="407"/>
      <c r="T119" s="407"/>
      <c r="U119" s="407"/>
      <c r="V119" s="407"/>
      <c r="W119" s="407"/>
      <c r="X119" s="407"/>
      <c r="Y119" s="407"/>
      <c r="Z119" s="407"/>
      <c r="AA119" s="407"/>
      <c r="AB119" s="407"/>
    </row>
    <row r="120" spans="1:28" x14ac:dyDescent="0.25">
      <c r="A120" s="471"/>
      <c r="B120" s="407"/>
      <c r="C120" s="471"/>
      <c r="D120" s="407"/>
      <c r="E120" s="536"/>
      <c r="F120" s="407"/>
      <c r="G120" s="407"/>
      <c r="H120" s="407"/>
      <c r="I120" s="407"/>
      <c r="J120" s="407"/>
      <c r="K120" s="407"/>
      <c r="L120" s="407"/>
      <c r="M120" s="407"/>
      <c r="N120" s="407"/>
      <c r="O120" s="407"/>
      <c r="P120" s="407"/>
      <c r="Q120" s="407"/>
      <c r="R120" s="407"/>
      <c r="S120" s="407"/>
      <c r="T120" s="407"/>
      <c r="U120" s="407"/>
      <c r="V120" s="407"/>
      <c r="W120" s="407"/>
      <c r="X120" s="407"/>
      <c r="Y120" s="407"/>
      <c r="Z120" s="407"/>
      <c r="AA120" s="407"/>
      <c r="AB120" s="407"/>
    </row>
    <row r="121" spans="1:28" x14ac:dyDescent="0.25">
      <c r="A121" s="471"/>
      <c r="B121" s="407"/>
      <c r="C121" s="471"/>
      <c r="D121" s="407"/>
      <c r="E121" s="536"/>
      <c r="F121" s="407"/>
      <c r="G121" s="407"/>
      <c r="H121" s="407"/>
      <c r="I121" s="407"/>
      <c r="J121" s="407"/>
      <c r="K121" s="407"/>
      <c r="L121" s="407"/>
      <c r="M121" s="407"/>
      <c r="N121" s="407"/>
      <c r="O121" s="407"/>
      <c r="P121" s="407"/>
      <c r="Q121" s="407"/>
      <c r="R121" s="407"/>
      <c r="S121" s="407"/>
      <c r="T121" s="407"/>
      <c r="U121" s="407"/>
      <c r="V121" s="407"/>
      <c r="W121" s="407"/>
      <c r="X121" s="407"/>
      <c r="Y121" s="407"/>
      <c r="Z121" s="407"/>
      <c r="AA121" s="407"/>
      <c r="AB121" s="407"/>
    </row>
    <row r="122" spans="1:28" x14ac:dyDescent="0.25">
      <c r="A122" s="471"/>
      <c r="B122" s="407"/>
      <c r="C122" s="471"/>
      <c r="D122" s="407"/>
      <c r="E122" s="536"/>
      <c r="F122" s="407"/>
      <c r="G122" s="407"/>
      <c r="H122" s="407"/>
      <c r="I122" s="407"/>
      <c r="J122" s="407"/>
      <c r="K122" s="407"/>
      <c r="L122" s="407"/>
      <c r="M122" s="407"/>
      <c r="N122" s="407"/>
      <c r="O122" s="407"/>
      <c r="P122" s="407"/>
      <c r="Q122" s="407"/>
      <c r="R122" s="407"/>
      <c r="S122" s="407"/>
      <c r="T122" s="407"/>
      <c r="U122" s="407"/>
      <c r="V122" s="407"/>
      <c r="W122" s="407"/>
      <c r="X122" s="407"/>
      <c r="Y122" s="407"/>
      <c r="Z122" s="407"/>
      <c r="AA122" s="407"/>
      <c r="AB122" s="407"/>
    </row>
    <row r="123" spans="1:28" x14ac:dyDescent="0.25">
      <c r="A123" s="471"/>
      <c r="B123" s="407"/>
      <c r="C123" s="471"/>
      <c r="D123" s="407"/>
      <c r="E123" s="536"/>
      <c r="F123" s="407"/>
      <c r="G123" s="407"/>
      <c r="H123" s="407"/>
      <c r="I123" s="407"/>
      <c r="J123" s="407"/>
      <c r="K123" s="407"/>
      <c r="L123" s="407"/>
      <c r="M123" s="407"/>
      <c r="N123" s="407"/>
      <c r="O123" s="407"/>
      <c r="P123" s="407"/>
      <c r="Q123" s="407"/>
      <c r="R123" s="407"/>
      <c r="S123" s="407"/>
      <c r="T123" s="407"/>
      <c r="U123" s="407"/>
      <c r="V123" s="407"/>
      <c r="W123" s="407"/>
      <c r="X123" s="407"/>
      <c r="Y123" s="407"/>
      <c r="Z123" s="407"/>
      <c r="AA123" s="407"/>
      <c r="AB123" s="407"/>
    </row>
    <row r="124" spans="1:28" x14ac:dyDescent="0.25">
      <c r="A124" s="471"/>
      <c r="B124" s="407"/>
      <c r="C124" s="471"/>
      <c r="D124" s="407"/>
      <c r="E124" s="536"/>
      <c r="F124" s="407"/>
      <c r="G124" s="407"/>
      <c r="H124" s="407"/>
      <c r="I124" s="407"/>
      <c r="J124" s="407"/>
      <c r="K124" s="407"/>
      <c r="L124" s="407"/>
      <c r="M124" s="407"/>
      <c r="N124" s="407"/>
      <c r="O124" s="407"/>
      <c r="P124" s="407"/>
      <c r="Q124" s="407"/>
      <c r="R124" s="407"/>
      <c r="S124" s="407"/>
      <c r="T124" s="407"/>
      <c r="U124" s="407"/>
      <c r="V124" s="407"/>
      <c r="W124" s="407"/>
      <c r="X124" s="407"/>
      <c r="Y124" s="407"/>
      <c r="Z124" s="407"/>
      <c r="AA124" s="407"/>
      <c r="AB124" s="407"/>
    </row>
    <row r="125" spans="1:28" x14ac:dyDescent="0.25">
      <c r="A125" s="471"/>
      <c r="B125" s="407"/>
      <c r="C125" s="471"/>
      <c r="D125" s="407"/>
      <c r="E125" s="536"/>
      <c r="F125" s="407"/>
      <c r="G125" s="407"/>
      <c r="H125" s="407"/>
      <c r="I125" s="407"/>
      <c r="J125" s="407"/>
      <c r="K125" s="407"/>
      <c r="L125" s="407"/>
      <c r="M125" s="407"/>
      <c r="N125" s="407"/>
      <c r="O125" s="407"/>
      <c r="P125" s="407"/>
      <c r="Q125" s="407"/>
      <c r="R125" s="407"/>
      <c r="S125" s="407"/>
      <c r="T125" s="407"/>
      <c r="U125" s="407"/>
      <c r="V125" s="407"/>
      <c r="W125" s="407"/>
      <c r="X125" s="407"/>
      <c r="Y125" s="407"/>
      <c r="Z125" s="407"/>
      <c r="AA125" s="407"/>
      <c r="AB125" s="407"/>
    </row>
    <row r="126" spans="1:28" x14ac:dyDescent="0.25">
      <c r="A126" s="471"/>
      <c r="B126" s="407"/>
      <c r="C126" s="471"/>
      <c r="D126" s="407"/>
      <c r="E126" s="536"/>
      <c r="F126" s="407"/>
      <c r="G126" s="407"/>
      <c r="H126" s="407"/>
      <c r="I126" s="407"/>
      <c r="J126" s="407"/>
      <c r="K126" s="407"/>
      <c r="L126" s="407"/>
      <c r="M126" s="407"/>
      <c r="N126" s="407"/>
      <c r="O126" s="407"/>
      <c r="P126" s="407"/>
      <c r="Q126" s="407"/>
      <c r="R126" s="407"/>
      <c r="S126" s="407"/>
      <c r="T126" s="407"/>
      <c r="U126" s="407"/>
      <c r="V126" s="407"/>
      <c r="W126" s="407"/>
      <c r="X126" s="407"/>
      <c r="Y126" s="407"/>
      <c r="Z126" s="407"/>
      <c r="AA126" s="407"/>
      <c r="AB126" s="407"/>
    </row>
    <row r="127" spans="1:28" x14ac:dyDescent="0.25">
      <c r="A127" s="471"/>
      <c r="B127" s="407"/>
      <c r="C127" s="471"/>
      <c r="D127" s="407"/>
      <c r="E127" s="536"/>
      <c r="F127" s="407"/>
      <c r="G127" s="407"/>
      <c r="H127" s="407"/>
      <c r="I127" s="407"/>
      <c r="J127" s="407"/>
      <c r="K127" s="407"/>
      <c r="L127" s="407"/>
      <c r="M127" s="407"/>
      <c r="N127" s="407"/>
      <c r="O127" s="407"/>
      <c r="P127" s="407"/>
      <c r="Q127" s="407"/>
      <c r="R127" s="407"/>
      <c r="S127" s="407"/>
      <c r="T127" s="407"/>
      <c r="U127" s="407"/>
      <c r="V127" s="407"/>
      <c r="W127" s="407"/>
      <c r="X127" s="407"/>
      <c r="Y127" s="407"/>
      <c r="Z127" s="407"/>
      <c r="AA127" s="407"/>
      <c r="AB127" s="407"/>
    </row>
    <row r="128" spans="1:28" x14ac:dyDescent="0.25">
      <c r="A128" s="471"/>
      <c r="B128" s="407"/>
      <c r="C128" s="471"/>
      <c r="D128" s="407"/>
      <c r="E128" s="536"/>
      <c r="F128" s="407"/>
      <c r="G128" s="407"/>
      <c r="H128" s="407"/>
      <c r="I128" s="407"/>
      <c r="J128" s="407"/>
      <c r="K128" s="407"/>
      <c r="L128" s="407"/>
      <c r="M128" s="407"/>
      <c r="N128" s="407"/>
      <c r="O128" s="407"/>
      <c r="P128" s="407"/>
      <c r="Q128" s="407"/>
      <c r="R128" s="407"/>
      <c r="S128" s="407"/>
      <c r="T128" s="407"/>
      <c r="U128" s="407"/>
      <c r="V128" s="407"/>
      <c r="W128" s="407"/>
      <c r="X128" s="407"/>
      <c r="Y128" s="407"/>
      <c r="Z128" s="407"/>
      <c r="AA128" s="407"/>
      <c r="AB128" s="407"/>
    </row>
    <row r="129" spans="1:28" x14ac:dyDescent="0.25">
      <c r="A129" s="471"/>
      <c r="B129" s="407"/>
      <c r="C129" s="471"/>
      <c r="D129" s="407"/>
      <c r="E129" s="536"/>
      <c r="F129" s="407"/>
      <c r="G129" s="407"/>
      <c r="H129" s="407"/>
      <c r="I129" s="407"/>
      <c r="J129" s="407"/>
      <c r="K129" s="407"/>
      <c r="L129" s="407"/>
      <c r="M129" s="407"/>
      <c r="N129" s="407"/>
      <c r="O129" s="407"/>
      <c r="P129" s="407"/>
      <c r="Q129" s="407"/>
      <c r="R129" s="407"/>
      <c r="S129" s="407"/>
      <c r="T129" s="407"/>
      <c r="U129" s="407"/>
      <c r="V129" s="407"/>
      <c r="W129" s="407"/>
      <c r="X129" s="407"/>
      <c r="Y129" s="407"/>
      <c r="Z129" s="407"/>
      <c r="AA129" s="407"/>
      <c r="AB129" s="407"/>
    </row>
    <row r="130" spans="1:28" x14ac:dyDescent="0.25">
      <c r="A130" s="471"/>
      <c r="B130" s="407"/>
      <c r="C130" s="471"/>
      <c r="D130" s="407"/>
      <c r="E130" s="536"/>
      <c r="F130" s="407"/>
      <c r="G130" s="407"/>
      <c r="H130" s="407"/>
      <c r="I130" s="407"/>
      <c r="J130" s="407"/>
      <c r="K130" s="407"/>
      <c r="L130" s="407"/>
      <c r="M130" s="407"/>
      <c r="N130" s="407"/>
      <c r="O130" s="407"/>
      <c r="P130" s="407"/>
      <c r="Q130" s="407"/>
      <c r="R130" s="407"/>
      <c r="S130" s="407"/>
      <c r="T130" s="407"/>
      <c r="U130" s="407"/>
      <c r="V130" s="407"/>
      <c r="W130" s="407"/>
      <c r="X130" s="407"/>
      <c r="Y130" s="407"/>
      <c r="Z130" s="407"/>
      <c r="AA130" s="407"/>
      <c r="AB130" s="407"/>
    </row>
    <row r="131" spans="1:28" x14ac:dyDescent="0.25">
      <c r="A131" s="471"/>
      <c r="B131" s="407"/>
      <c r="C131" s="471"/>
      <c r="D131" s="407"/>
      <c r="E131" s="536"/>
      <c r="F131" s="407"/>
      <c r="G131" s="407"/>
      <c r="H131" s="407"/>
      <c r="I131" s="407"/>
      <c r="J131" s="407"/>
      <c r="K131" s="407"/>
      <c r="L131" s="407"/>
      <c r="M131" s="407"/>
      <c r="N131" s="407"/>
      <c r="O131" s="407"/>
      <c r="P131" s="407"/>
      <c r="Q131" s="407"/>
      <c r="R131" s="407"/>
      <c r="S131" s="407"/>
      <c r="T131" s="407"/>
      <c r="U131" s="407"/>
      <c r="V131" s="407"/>
      <c r="W131" s="407"/>
      <c r="X131" s="407"/>
      <c r="Y131" s="407"/>
      <c r="Z131" s="407"/>
      <c r="AA131" s="407"/>
      <c r="AB131" s="407"/>
    </row>
    <row r="132" spans="1:28" x14ac:dyDescent="0.25">
      <c r="A132" s="471"/>
      <c r="B132" s="407"/>
      <c r="C132" s="471"/>
      <c r="D132" s="407"/>
      <c r="E132" s="536"/>
      <c r="F132" s="407"/>
      <c r="G132" s="407"/>
      <c r="H132" s="407"/>
      <c r="I132" s="407"/>
      <c r="J132" s="407"/>
      <c r="K132" s="407"/>
      <c r="L132" s="407"/>
      <c r="M132" s="407"/>
      <c r="N132" s="407"/>
      <c r="O132" s="407"/>
      <c r="P132" s="407"/>
      <c r="Q132" s="407"/>
      <c r="R132" s="407"/>
      <c r="S132" s="407"/>
      <c r="T132" s="407"/>
      <c r="U132" s="407"/>
      <c r="V132" s="407"/>
      <c r="W132" s="407"/>
      <c r="X132" s="407"/>
      <c r="Y132" s="407"/>
      <c r="Z132" s="407"/>
      <c r="AA132" s="407"/>
      <c r="AB132" s="407"/>
    </row>
    <row r="133" spans="1:28" x14ac:dyDescent="0.25">
      <c r="A133" s="471"/>
      <c r="B133" s="407"/>
      <c r="C133" s="471"/>
      <c r="D133" s="407"/>
      <c r="E133" s="536"/>
      <c r="F133" s="407"/>
      <c r="G133" s="407"/>
      <c r="H133" s="407"/>
      <c r="I133" s="407"/>
      <c r="J133" s="407"/>
      <c r="K133" s="407"/>
      <c r="L133" s="407"/>
      <c r="M133" s="407"/>
      <c r="N133" s="407"/>
      <c r="O133" s="407"/>
      <c r="P133" s="407"/>
      <c r="Q133" s="407"/>
      <c r="R133" s="407"/>
      <c r="S133" s="407"/>
      <c r="T133" s="407"/>
      <c r="U133" s="407"/>
      <c r="V133" s="407"/>
      <c r="W133" s="407"/>
      <c r="X133" s="407"/>
      <c r="Y133" s="407"/>
      <c r="Z133" s="407"/>
      <c r="AA133" s="407"/>
      <c r="AB133" s="407"/>
    </row>
    <row r="134" spans="1:28" x14ac:dyDescent="0.25">
      <c r="A134" s="471"/>
      <c r="B134" s="407"/>
      <c r="C134" s="471"/>
      <c r="D134" s="407"/>
      <c r="E134" s="536"/>
      <c r="F134" s="407"/>
      <c r="G134" s="407"/>
      <c r="H134" s="407"/>
      <c r="I134" s="407"/>
      <c r="J134" s="407"/>
      <c r="K134" s="407"/>
      <c r="L134" s="407"/>
      <c r="M134" s="407"/>
      <c r="N134" s="407"/>
      <c r="O134" s="407"/>
      <c r="P134" s="407"/>
      <c r="Q134" s="407"/>
      <c r="R134" s="407"/>
      <c r="S134" s="407"/>
      <c r="T134" s="407"/>
      <c r="U134" s="407"/>
      <c r="V134" s="407"/>
      <c r="W134" s="407"/>
      <c r="X134" s="407"/>
      <c r="Y134" s="407"/>
      <c r="Z134" s="407"/>
      <c r="AA134" s="407"/>
      <c r="AB134" s="407"/>
    </row>
    <row r="135" spans="1:28" x14ac:dyDescent="0.25">
      <c r="A135" s="471"/>
      <c r="B135" s="407"/>
      <c r="C135" s="471"/>
      <c r="D135" s="407"/>
      <c r="E135" s="536"/>
      <c r="F135" s="407"/>
      <c r="G135" s="407"/>
      <c r="H135" s="407"/>
      <c r="I135" s="407"/>
      <c r="J135" s="407"/>
      <c r="K135" s="407"/>
      <c r="L135" s="407"/>
      <c r="M135" s="407"/>
      <c r="N135" s="407"/>
      <c r="O135" s="407"/>
      <c r="P135" s="407"/>
      <c r="Q135" s="407"/>
      <c r="R135" s="407"/>
      <c r="S135" s="407"/>
      <c r="T135" s="407"/>
      <c r="U135" s="407"/>
      <c r="V135" s="407"/>
      <c r="W135" s="407"/>
      <c r="X135" s="407"/>
      <c r="Y135" s="407"/>
      <c r="Z135" s="407"/>
      <c r="AA135" s="407"/>
      <c r="AB135" s="407"/>
    </row>
    <row r="136" spans="1:28" x14ac:dyDescent="0.25">
      <c r="A136" s="471"/>
      <c r="B136" s="407"/>
      <c r="C136" s="471"/>
      <c r="D136" s="407"/>
      <c r="E136" s="536"/>
      <c r="F136" s="407"/>
      <c r="G136" s="407"/>
      <c r="H136" s="407"/>
      <c r="I136" s="407"/>
      <c r="J136" s="407"/>
      <c r="K136" s="407"/>
      <c r="L136" s="407"/>
      <c r="M136" s="407"/>
      <c r="N136" s="407"/>
      <c r="O136" s="407"/>
      <c r="P136" s="407"/>
      <c r="Q136" s="407"/>
      <c r="R136" s="407"/>
      <c r="S136" s="407"/>
      <c r="T136" s="407"/>
      <c r="U136" s="407"/>
      <c r="V136" s="407"/>
      <c r="W136" s="407"/>
      <c r="X136" s="407"/>
      <c r="Y136" s="407"/>
      <c r="Z136" s="407"/>
      <c r="AA136" s="407"/>
      <c r="AB136" s="407"/>
    </row>
    <row r="137" spans="1:28" x14ac:dyDescent="0.25">
      <c r="A137" s="471"/>
      <c r="B137" s="407"/>
      <c r="C137" s="471"/>
      <c r="D137" s="407"/>
      <c r="E137" s="536"/>
      <c r="F137" s="407"/>
      <c r="G137" s="407"/>
      <c r="H137" s="407"/>
      <c r="I137" s="407"/>
      <c r="J137" s="407"/>
      <c r="K137" s="407"/>
      <c r="L137" s="407"/>
      <c r="M137" s="407"/>
      <c r="N137" s="407"/>
      <c r="O137" s="407"/>
      <c r="P137" s="407"/>
      <c r="Q137" s="407"/>
      <c r="R137" s="407"/>
      <c r="S137" s="407"/>
      <c r="T137" s="407"/>
      <c r="U137" s="407"/>
      <c r="V137" s="407"/>
      <c r="W137" s="407"/>
      <c r="X137" s="407"/>
      <c r="Y137" s="407"/>
      <c r="Z137" s="407"/>
      <c r="AA137" s="407"/>
      <c r="AB137" s="407"/>
    </row>
    <row r="138" spans="1:28" x14ac:dyDescent="0.25">
      <c r="A138" s="471"/>
      <c r="B138" s="407"/>
      <c r="C138" s="471"/>
      <c r="D138" s="407"/>
      <c r="E138" s="536"/>
      <c r="F138" s="407"/>
      <c r="G138" s="407"/>
      <c r="H138" s="407"/>
      <c r="I138" s="407"/>
      <c r="J138" s="407"/>
      <c r="K138" s="407"/>
      <c r="L138" s="407"/>
      <c r="M138" s="407"/>
      <c r="N138" s="407"/>
      <c r="O138" s="407"/>
      <c r="P138" s="407"/>
      <c r="Q138" s="407"/>
      <c r="R138" s="407"/>
      <c r="S138" s="407"/>
      <c r="T138" s="407"/>
      <c r="U138" s="407"/>
      <c r="V138" s="407"/>
      <c r="W138" s="407"/>
      <c r="X138" s="407"/>
      <c r="Y138" s="407"/>
      <c r="Z138" s="407"/>
      <c r="AA138" s="407"/>
      <c r="AB138" s="407"/>
    </row>
    <row r="139" spans="1:28" x14ac:dyDescent="0.25">
      <c r="A139" s="471"/>
      <c r="B139" s="407"/>
      <c r="C139" s="471"/>
      <c r="D139" s="407"/>
      <c r="E139" s="536"/>
      <c r="F139" s="407"/>
      <c r="G139" s="407"/>
      <c r="H139" s="407"/>
      <c r="I139" s="407"/>
      <c r="J139" s="407"/>
      <c r="K139" s="407"/>
      <c r="L139" s="407"/>
      <c r="M139" s="407"/>
      <c r="N139" s="407"/>
      <c r="O139" s="407"/>
      <c r="P139" s="407"/>
      <c r="Q139" s="407"/>
      <c r="R139" s="407"/>
      <c r="S139" s="407"/>
      <c r="T139" s="407"/>
      <c r="U139" s="407"/>
      <c r="V139" s="407"/>
      <c r="W139" s="407"/>
      <c r="X139" s="407"/>
      <c r="Y139" s="407"/>
      <c r="Z139" s="407"/>
      <c r="AA139" s="407"/>
      <c r="AB139" s="407"/>
    </row>
    <row r="140" spans="1:28" x14ac:dyDescent="0.25">
      <c r="A140" s="471"/>
      <c r="B140" s="407"/>
      <c r="C140" s="471"/>
      <c r="D140" s="407"/>
      <c r="E140" s="536"/>
      <c r="F140" s="407"/>
      <c r="G140" s="407"/>
      <c r="H140" s="407"/>
      <c r="I140" s="407"/>
      <c r="J140" s="407"/>
      <c r="K140" s="407"/>
      <c r="L140" s="407"/>
      <c r="M140" s="407"/>
      <c r="N140" s="407"/>
      <c r="O140" s="407"/>
      <c r="P140" s="407"/>
      <c r="Q140" s="407"/>
      <c r="R140" s="407"/>
      <c r="S140" s="407"/>
      <c r="T140" s="407"/>
      <c r="U140" s="407"/>
      <c r="V140" s="407"/>
      <c r="W140" s="407"/>
      <c r="X140" s="407"/>
      <c r="Y140" s="407"/>
      <c r="Z140" s="407"/>
      <c r="AA140" s="407"/>
      <c r="AB140" s="407"/>
    </row>
    <row r="141" spans="1:28" x14ac:dyDescent="0.25">
      <c r="A141" s="471"/>
      <c r="B141" s="407"/>
      <c r="C141" s="471"/>
      <c r="D141" s="407"/>
      <c r="E141" s="536"/>
      <c r="F141" s="407"/>
      <c r="G141" s="407"/>
      <c r="H141" s="407"/>
      <c r="I141" s="407"/>
      <c r="J141" s="407"/>
      <c r="K141" s="407"/>
      <c r="L141" s="407"/>
      <c r="M141" s="407"/>
      <c r="N141" s="407"/>
      <c r="O141" s="407"/>
      <c r="P141" s="407"/>
      <c r="Q141" s="407"/>
      <c r="R141" s="407"/>
      <c r="S141" s="407"/>
      <c r="T141" s="407"/>
      <c r="U141" s="407"/>
      <c r="V141" s="407"/>
      <c r="W141" s="407"/>
      <c r="X141" s="407"/>
      <c r="Y141" s="407"/>
      <c r="Z141" s="407"/>
      <c r="AA141" s="407"/>
      <c r="AB141" s="407"/>
    </row>
    <row r="142" spans="1:28" x14ac:dyDescent="0.25">
      <c r="A142" s="471"/>
      <c r="B142" s="407"/>
      <c r="C142" s="471"/>
      <c r="D142" s="407"/>
      <c r="E142" s="536"/>
      <c r="F142" s="407"/>
      <c r="G142" s="407"/>
      <c r="H142" s="407"/>
      <c r="I142" s="407"/>
      <c r="J142" s="407"/>
      <c r="K142" s="407"/>
      <c r="L142" s="407"/>
      <c r="M142" s="407"/>
      <c r="N142" s="407"/>
      <c r="O142" s="407"/>
      <c r="P142" s="407"/>
      <c r="Q142" s="407"/>
      <c r="R142" s="407"/>
      <c r="S142" s="407"/>
      <c r="T142" s="407"/>
      <c r="U142" s="407"/>
      <c r="V142" s="407"/>
      <c r="W142" s="407"/>
      <c r="X142" s="407"/>
      <c r="Y142" s="407"/>
      <c r="Z142" s="407"/>
      <c r="AA142" s="407"/>
      <c r="AB142" s="407"/>
    </row>
    <row r="143" spans="1:28" x14ac:dyDescent="0.25">
      <c r="A143" s="471"/>
      <c r="B143" s="407"/>
      <c r="C143" s="471"/>
      <c r="D143" s="407"/>
      <c r="E143" s="536"/>
      <c r="F143" s="407"/>
      <c r="G143" s="407"/>
      <c r="H143" s="407"/>
      <c r="I143" s="407"/>
      <c r="J143" s="407"/>
      <c r="K143" s="407"/>
      <c r="L143" s="407"/>
      <c r="M143" s="407"/>
      <c r="N143" s="407"/>
      <c r="O143" s="407"/>
      <c r="P143" s="407"/>
      <c r="Q143" s="407"/>
      <c r="R143" s="407"/>
      <c r="S143" s="407"/>
      <c r="T143" s="407"/>
      <c r="U143" s="407"/>
      <c r="V143" s="407"/>
      <c r="W143" s="407"/>
      <c r="X143" s="407"/>
      <c r="Y143" s="407"/>
      <c r="Z143" s="407"/>
      <c r="AA143" s="407"/>
      <c r="AB143" s="407"/>
    </row>
    <row r="144" spans="1:28" x14ac:dyDescent="0.25">
      <c r="A144" s="471"/>
      <c r="B144" s="407"/>
      <c r="C144" s="471"/>
      <c r="D144" s="407"/>
      <c r="E144" s="536"/>
      <c r="F144" s="407"/>
      <c r="G144" s="407"/>
      <c r="H144" s="407"/>
      <c r="I144" s="407"/>
      <c r="J144" s="407"/>
      <c r="K144" s="407"/>
      <c r="L144" s="407"/>
      <c r="M144" s="407"/>
      <c r="N144" s="407"/>
      <c r="O144" s="407"/>
      <c r="P144" s="407"/>
      <c r="Q144" s="407"/>
      <c r="R144" s="407"/>
      <c r="S144" s="407"/>
      <c r="T144" s="407"/>
      <c r="U144" s="407"/>
      <c r="V144" s="407"/>
      <c r="W144" s="407"/>
      <c r="X144" s="407"/>
      <c r="Y144" s="407"/>
      <c r="Z144" s="407"/>
      <c r="AA144" s="407"/>
      <c r="AB144" s="407"/>
    </row>
    <row r="145" spans="1:28" x14ac:dyDescent="0.25">
      <c r="A145" s="471"/>
      <c r="B145" s="407"/>
      <c r="C145" s="471"/>
      <c r="D145" s="407"/>
      <c r="E145" s="536"/>
      <c r="F145" s="407"/>
      <c r="G145" s="407"/>
      <c r="H145" s="407"/>
      <c r="I145" s="407"/>
      <c r="J145" s="407"/>
      <c r="K145" s="407"/>
      <c r="L145" s="407"/>
      <c r="M145" s="407"/>
      <c r="N145" s="407"/>
      <c r="O145" s="407"/>
      <c r="P145" s="407"/>
      <c r="Q145" s="407"/>
      <c r="R145" s="407"/>
      <c r="S145" s="407"/>
      <c r="T145" s="407"/>
      <c r="U145" s="407"/>
      <c r="V145" s="407"/>
      <c r="W145" s="407"/>
      <c r="X145" s="407"/>
      <c r="Y145" s="407"/>
      <c r="Z145" s="407"/>
      <c r="AA145" s="407"/>
      <c r="AB145" s="407"/>
    </row>
    <row r="146" spans="1:28" x14ac:dyDescent="0.25">
      <c r="A146" s="471"/>
      <c r="B146" s="407"/>
      <c r="C146" s="471"/>
      <c r="D146" s="407"/>
      <c r="E146" s="536"/>
      <c r="F146" s="407"/>
      <c r="G146" s="407"/>
      <c r="H146" s="407"/>
      <c r="I146" s="407"/>
      <c r="J146" s="407"/>
      <c r="K146" s="407"/>
      <c r="L146" s="407"/>
      <c r="M146" s="407"/>
      <c r="N146" s="407"/>
      <c r="O146" s="407"/>
      <c r="P146" s="407"/>
      <c r="Q146" s="407"/>
      <c r="R146" s="407"/>
      <c r="S146" s="407"/>
      <c r="T146" s="407"/>
      <c r="U146" s="407"/>
      <c r="V146" s="407"/>
      <c r="W146" s="407"/>
      <c r="X146" s="407"/>
      <c r="Y146" s="407"/>
      <c r="Z146" s="407"/>
      <c r="AA146" s="407"/>
      <c r="AB146" s="407"/>
    </row>
    <row r="147" spans="1:28" x14ac:dyDescent="0.25">
      <c r="A147" s="471"/>
      <c r="B147" s="407"/>
      <c r="C147" s="471"/>
      <c r="D147" s="407"/>
      <c r="E147" s="536"/>
      <c r="F147" s="407"/>
      <c r="G147" s="407"/>
      <c r="H147" s="407"/>
      <c r="I147" s="407"/>
      <c r="J147" s="407"/>
      <c r="K147" s="407"/>
      <c r="L147" s="407"/>
      <c r="M147" s="407"/>
      <c r="N147" s="407"/>
      <c r="O147" s="407"/>
      <c r="P147" s="407"/>
      <c r="Q147" s="407"/>
      <c r="R147" s="407"/>
      <c r="S147" s="407"/>
      <c r="T147" s="407"/>
      <c r="U147" s="407"/>
      <c r="V147" s="407"/>
      <c r="W147" s="407"/>
      <c r="X147" s="407"/>
      <c r="Y147" s="407"/>
      <c r="Z147" s="407"/>
      <c r="AA147" s="407"/>
      <c r="AB147" s="407"/>
    </row>
    <row r="148" spans="1:28" x14ac:dyDescent="0.25">
      <c r="A148" s="471"/>
      <c r="B148" s="407"/>
      <c r="C148" s="471"/>
      <c r="D148" s="407"/>
      <c r="E148" s="536"/>
      <c r="F148" s="407"/>
      <c r="G148" s="407"/>
      <c r="H148" s="407"/>
      <c r="I148" s="407"/>
      <c r="J148" s="407"/>
      <c r="K148" s="407"/>
      <c r="L148" s="407"/>
      <c r="M148" s="407"/>
      <c r="N148" s="407"/>
      <c r="O148" s="407"/>
      <c r="P148" s="407"/>
      <c r="Q148" s="407"/>
      <c r="R148" s="407"/>
      <c r="S148" s="407"/>
      <c r="T148" s="407"/>
      <c r="U148" s="407"/>
      <c r="V148" s="407"/>
      <c r="W148" s="407"/>
      <c r="X148" s="407"/>
      <c r="Y148" s="407"/>
      <c r="Z148" s="407"/>
      <c r="AA148" s="407"/>
      <c r="AB148" s="407"/>
    </row>
    <row r="149" spans="1:28" x14ac:dyDescent="0.25">
      <c r="A149" s="471"/>
      <c r="B149" s="407"/>
      <c r="C149" s="471"/>
      <c r="D149" s="407"/>
      <c r="E149" s="536"/>
      <c r="F149" s="407"/>
      <c r="G149" s="407"/>
      <c r="H149" s="407"/>
      <c r="I149" s="407"/>
      <c r="J149" s="407"/>
      <c r="K149" s="407"/>
      <c r="L149" s="407"/>
      <c r="M149" s="407"/>
      <c r="N149" s="407"/>
      <c r="O149" s="407"/>
      <c r="P149" s="407"/>
      <c r="Q149" s="407"/>
      <c r="R149" s="407"/>
      <c r="S149" s="407"/>
      <c r="T149" s="407"/>
      <c r="U149" s="407"/>
      <c r="V149" s="407"/>
      <c r="W149" s="407"/>
      <c r="X149" s="407"/>
      <c r="Y149" s="407"/>
      <c r="Z149" s="407"/>
      <c r="AA149" s="407"/>
      <c r="AB149" s="407"/>
    </row>
    <row r="150" spans="1:28" x14ac:dyDescent="0.25">
      <c r="A150" s="471"/>
      <c r="B150" s="407"/>
      <c r="C150" s="471"/>
      <c r="D150" s="407"/>
      <c r="E150" s="536"/>
      <c r="F150" s="407"/>
      <c r="G150" s="407"/>
      <c r="H150" s="407"/>
      <c r="I150" s="407"/>
      <c r="J150" s="407"/>
      <c r="K150" s="407"/>
      <c r="L150" s="407"/>
      <c r="M150" s="407"/>
      <c r="N150" s="407"/>
      <c r="O150" s="407"/>
      <c r="P150" s="407"/>
      <c r="Q150" s="407"/>
      <c r="R150" s="407"/>
      <c r="S150" s="407"/>
      <c r="T150" s="407"/>
      <c r="U150" s="407"/>
      <c r="V150" s="407"/>
      <c r="W150" s="407"/>
      <c r="X150" s="407"/>
      <c r="Y150" s="407"/>
      <c r="Z150" s="407"/>
      <c r="AA150" s="407"/>
      <c r="AB150" s="407"/>
    </row>
    <row r="151" spans="1:28" x14ac:dyDescent="0.25">
      <c r="A151" s="471"/>
      <c r="B151" s="407"/>
      <c r="C151" s="471"/>
      <c r="D151" s="407"/>
      <c r="E151" s="536"/>
      <c r="F151" s="407"/>
      <c r="G151" s="407"/>
      <c r="H151" s="407"/>
      <c r="I151" s="407"/>
      <c r="J151" s="407"/>
      <c r="K151" s="407"/>
      <c r="L151" s="407"/>
      <c r="M151" s="407"/>
      <c r="N151" s="407"/>
      <c r="O151" s="407"/>
      <c r="P151" s="407"/>
      <c r="Q151" s="407"/>
      <c r="R151" s="407"/>
      <c r="S151" s="407"/>
      <c r="T151" s="407"/>
      <c r="U151" s="407"/>
      <c r="V151" s="407"/>
      <c r="W151" s="407"/>
      <c r="X151" s="407"/>
      <c r="Y151" s="407"/>
      <c r="Z151" s="407"/>
      <c r="AA151" s="407"/>
      <c r="AB151" s="407"/>
    </row>
    <row r="152" spans="1:28" x14ac:dyDescent="0.25">
      <c r="A152" s="471"/>
      <c r="B152" s="407"/>
      <c r="C152" s="471"/>
      <c r="D152" s="407"/>
      <c r="E152" s="536"/>
      <c r="F152" s="407"/>
      <c r="G152" s="407"/>
      <c r="H152" s="407"/>
      <c r="I152" s="407"/>
      <c r="J152" s="407"/>
      <c r="K152" s="407"/>
      <c r="L152" s="407"/>
      <c r="M152" s="407"/>
      <c r="N152" s="407"/>
      <c r="O152" s="407"/>
      <c r="P152" s="407"/>
      <c r="Q152" s="407"/>
      <c r="R152" s="407"/>
      <c r="S152" s="407"/>
      <c r="T152" s="407"/>
      <c r="U152" s="407"/>
      <c r="V152" s="407"/>
      <c r="W152" s="407"/>
      <c r="X152" s="407"/>
      <c r="Y152" s="407"/>
      <c r="Z152" s="407"/>
      <c r="AA152" s="407"/>
      <c r="AB152" s="407"/>
    </row>
    <row r="153" spans="1:28" x14ac:dyDescent="0.25">
      <c r="A153" s="471"/>
      <c r="B153" s="407"/>
      <c r="C153" s="471"/>
      <c r="D153" s="407"/>
      <c r="E153" s="536"/>
      <c r="F153" s="407"/>
      <c r="G153" s="407"/>
      <c r="H153" s="407"/>
      <c r="I153" s="407"/>
      <c r="J153" s="407"/>
      <c r="K153" s="407"/>
      <c r="L153" s="407"/>
      <c r="M153" s="407"/>
      <c r="N153" s="407"/>
      <c r="O153" s="407"/>
      <c r="P153" s="407"/>
      <c r="Q153" s="407"/>
      <c r="R153" s="407"/>
      <c r="S153" s="407"/>
      <c r="T153" s="407"/>
      <c r="U153" s="407"/>
      <c r="V153" s="407"/>
      <c r="W153" s="407"/>
      <c r="X153" s="407"/>
      <c r="Y153" s="407"/>
      <c r="Z153" s="407"/>
      <c r="AA153" s="407"/>
      <c r="AB153" s="407"/>
    </row>
    <row r="154" spans="1:28" x14ac:dyDescent="0.25">
      <c r="A154" s="471"/>
      <c r="B154" s="407"/>
      <c r="C154" s="471"/>
      <c r="D154" s="407"/>
      <c r="E154" s="536"/>
      <c r="F154" s="407"/>
      <c r="G154" s="407"/>
      <c r="H154" s="407"/>
      <c r="I154" s="407"/>
      <c r="J154" s="407"/>
      <c r="K154" s="407"/>
      <c r="L154" s="407"/>
      <c r="M154" s="407"/>
      <c r="N154" s="407"/>
      <c r="O154" s="407"/>
      <c r="P154" s="407"/>
      <c r="Q154" s="407"/>
      <c r="R154" s="407"/>
      <c r="S154" s="407"/>
      <c r="T154" s="407"/>
      <c r="U154" s="407"/>
      <c r="V154" s="407"/>
      <c r="W154" s="407"/>
      <c r="X154" s="407"/>
      <c r="Y154" s="407"/>
      <c r="Z154" s="407"/>
      <c r="AA154" s="407"/>
      <c r="AB154" s="407"/>
    </row>
    <row r="155" spans="1:28" x14ac:dyDescent="0.25">
      <c r="A155" s="471"/>
      <c r="B155" s="407"/>
      <c r="C155" s="471"/>
      <c r="D155" s="407"/>
      <c r="E155" s="536"/>
      <c r="F155" s="407"/>
      <c r="G155" s="407"/>
      <c r="H155" s="407"/>
      <c r="I155" s="407"/>
      <c r="J155" s="407"/>
      <c r="K155" s="407"/>
      <c r="L155" s="407"/>
      <c r="M155" s="407"/>
      <c r="N155" s="407"/>
      <c r="O155" s="407"/>
      <c r="P155" s="407"/>
      <c r="Q155" s="407"/>
      <c r="R155" s="407"/>
      <c r="S155" s="407"/>
      <c r="T155" s="407"/>
      <c r="U155" s="407"/>
      <c r="V155" s="407"/>
      <c r="W155" s="407"/>
      <c r="X155" s="407"/>
      <c r="Y155" s="407"/>
      <c r="Z155" s="407"/>
      <c r="AA155" s="407"/>
      <c r="AB155" s="407"/>
    </row>
    <row r="156" spans="1:28" x14ac:dyDescent="0.25">
      <c r="A156" s="471"/>
      <c r="B156" s="407"/>
      <c r="C156" s="471"/>
      <c r="D156" s="407"/>
      <c r="E156" s="536"/>
      <c r="F156" s="407"/>
      <c r="G156" s="407"/>
      <c r="H156" s="407"/>
      <c r="I156" s="407"/>
      <c r="J156" s="407"/>
      <c r="K156" s="407"/>
      <c r="L156" s="407"/>
      <c r="M156" s="407"/>
      <c r="N156" s="407"/>
      <c r="O156" s="407"/>
      <c r="P156" s="407"/>
      <c r="Q156" s="407"/>
      <c r="R156" s="407"/>
      <c r="S156" s="407"/>
      <c r="T156" s="407"/>
      <c r="U156" s="407"/>
      <c r="V156" s="407"/>
      <c r="W156" s="407"/>
      <c r="X156" s="407"/>
      <c r="Y156" s="407"/>
      <c r="Z156" s="407"/>
      <c r="AA156" s="407"/>
      <c r="AB156" s="407"/>
    </row>
    <row r="157" spans="1:28" x14ac:dyDescent="0.25">
      <c r="A157" s="471"/>
      <c r="B157" s="407"/>
      <c r="C157" s="471"/>
      <c r="D157" s="407"/>
      <c r="E157" s="536"/>
      <c r="F157" s="407"/>
      <c r="G157" s="407"/>
      <c r="H157" s="407"/>
      <c r="I157" s="407"/>
      <c r="J157" s="407"/>
      <c r="K157" s="407"/>
      <c r="L157" s="407"/>
      <c r="M157" s="407"/>
      <c r="N157" s="407"/>
      <c r="O157" s="407"/>
      <c r="P157" s="407"/>
      <c r="Q157" s="407"/>
      <c r="R157" s="407"/>
      <c r="S157" s="407"/>
      <c r="T157" s="407"/>
      <c r="U157" s="407"/>
      <c r="V157" s="407"/>
      <c r="W157" s="407"/>
      <c r="X157" s="407"/>
      <c r="Y157" s="407"/>
      <c r="Z157" s="407"/>
      <c r="AA157" s="407"/>
      <c r="AB157" s="407"/>
    </row>
    <row r="158" spans="1:28" x14ac:dyDescent="0.25">
      <c r="A158" s="471"/>
      <c r="B158" s="407"/>
      <c r="C158" s="471"/>
      <c r="D158" s="407"/>
      <c r="E158" s="536"/>
      <c r="F158" s="407"/>
      <c r="G158" s="407"/>
      <c r="H158" s="407"/>
      <c r="I158" s="407"/>
      <c r="J158" s="407"/>
      <c r="K158" s="407"/>
      <c r="L158" s="407"/>
      <c r="M158" s="407"/>
      <c r="N158" s="407"/>
      <c r="O158" s="407"/>
      <c r="P158" s="407"/>
      <c r="Q158" s="407"/>
      <c r="R158" s="407"/>
      <c r="S158" s="407"/>
      <c r="T158" s="407"/>
      <c r="U158" s="407"/>
      <c r="V158" s="407"/>
      <c r="W158" s="407"/>
      <c r="X158" s="407"/>
      <c r="Y158" s="407"/>
      <c r="Z158" s="407"/>
      <c r="AA158" s="407"/>
      <c r="AB158" s="407"/>
    </row>
    <row r="159" spans="1:28" x14ac:dyDescent="0.25">
      <c r="A159" s="471"/>
      <c r="B159" s="407"/>
      <c r="C159" s="471"/>
      <c r="D159" s="407"/>
      <c r="E159" s="536"/>
      <c r="F159" s="407"/>
      <c r="G159" s="407"/>
      <c r="H159" s="407"/>
      <c r="I159" s="407"/>
      <c r="J159" s="407"/>
      <c r="K159" s="407"/>
      <c r="L159" s="407"/>
      <c r="M159" s="407"/>
      <c r="N159" s="407"/>
      <c r="O159" s="407"/>
      <c r="P159" s="407"/>
      <c r="Q159" s="407"/>
      <c r="R159" s="407"/>
      <c r="S159" s="407"/>
      <c r="T159" s="407"/>
      <c r="U159" s="407"/>
      <c r="V159" s="407"/>
      <c r="W159" s="407"/>
      <c r="X159" s="407"/>
      <c r="Y159" s="407"/>
      <c r="Z159" s="407"/>
      <c r="AA159" s="407"/>
      <c r="AB159" s="407"/>
    </row>
    <row r="160" spans="1:28" x14ac:dyDescent="0.25">
      <c r="A160" s="471"/>
      <c r="B160" s="407"/>
      <c r="C160" s="471"/>
      <c r="D160" s="407"/>
      <c r="E160" s="536"/>
      <c r="F160" s="407"/>
      <c r="G160" s="407"/>
      <c r="H160" s="407"/>
      <c r="I160" s="407"/>
      <c r="J160" s="407"/>
      <c r="K160" s="407"/>
      <c r="L160" s="407"/>
      <c r="M160" s="407"/>
      <c r="N160" s="407"/>
      <c r="O160" s="407"/>
      <c r="P160" s="407"/>
      <c r="Q160" s="407"/>
      <c r="R160" s="407"/>
      <c r="S160" s="407"/>
      <c r="T160" s="407"/>
      <c r="U160" s="407"/>
      <c r="V160" s="407"/>
      <c r="W160" s="407"/>
      <c r="X160" s="407"/>
      <c r="Y160" s="407"/>
      <c r="Z160" s="407"/>
      <c r="AA160" s="407"/>
      <c r="AB160" s="407"/>
    </row>
    <row r="161" spans="1:28" x14ac:dyDescent="0.25">
      <c r="A161" s="471"/>
      <c r="B161" s="407"/>
      <c r="C161" s="471"/>
      <c r="D161" s="407"/>
      <c r="E161" s="536"/>
      <c r="F161" s="407"/>
      <c r="G161" s="407"/>
      <c r="H161" s="407"/>
      <c r="I161" s="407"/>
      <c r="J161" s="407"/>
      <c r="K161" s="407"/>
      <c r="L161" s="407"/>
      <c r="M161" s="407"/>
      <c r="N161" s="407"/>
      <c r="O161" s="407"/>
      <c r="P161" s="407"/>
      <c r="Q161" s="407"/>
      <c r="R161" s="407"/>
      <c r="S161" s="407"/>
      <c r="T161" s="407"/>
      <c r="U161" s="407"/>
      <c r="V161" s="407"/>
      <c r="W161" s="407"/>
      <c r="X161" s="407"/>
      <c r="Y161" s="407"/>
      <c r="Z161" s="407"/>
      <c r="AA161" s="407"/>
      <c r="AB161" s="407"/>
    </row>
    <row r="162" spans="1:28" x14ac:dyDescent="0.25">
      <c r="A162" s="471"/>
      <c r="B162" s="407"/>
      <c r="C162" s="471"/>
      <c r="D162" s="407"/>
      <c r="E162" s="536"/>
      <c r="F162" s="407"/>
      <c r="G162" s="407"/>
      <c r="H162" s="407"/>
      <c r="I162" s="407"/>
      <c r="J162" s="407"/>
      <c r="K162" s="407"/>
      <c r="L162" s="407"/>
      <c r="M162" s="407"/>
      <c r="N162" s="407"/>
      <c r="O162" s="407"/>
      <c r="P162" s="407"/>
      <c r="Q162" s="407"/>
      <c r="R162" s="407"/>
      <c r="S162" s="407"/>
      <c r="T162" s="407"/>
      <c r="U162" s="407"/>
      <c r="V162" s="407"/>
      <c r="W162" s="407"/>
      <c r="X162" s="407"/>
      <c r="Y162" s="407"/>
      <c r="Z162" s="407"/>
      <c r="AA162" s="407"/>
      <c r="AB162" s="407"/>
    </row>
    <row r="163" spans="1:28" x14ac:dyDescent="0.25">
      <c r="A163" s="471"/>
      <c r="B163" s="407"/>
      <c r="C163" s="471"/>
      <c r="D163" s="407"/>
      <c r="E163" s="536"/>
      <c r="F163" s="407"/>
      <c r="G163" s="407"/>
      <c r="H163" s="407"/>
      <c r="I163" s="407"/>
      <c r="J163" s="407"/>
      <c r="K163" s="407"/>
      <c r="L163" s="407"/>
      <c r="M163" s="407"/>
      <c r="N163" s="407"/>
      <c r="O163" s="407"/>
      <c r="P163" s="407"/>
      <c r="Q163" s="407"/>
      <c r="R163" s="407"/>
      <c r="S163" s="407"/>
      <c r="T163" s="407"/>
      <c r="U163" s="407"/>
      <c r="V163" s="407"/>
      <c r="W163" s="407"/>
      <c r="X163" s="407"/>
      <c r="Y163" s="407"/>
      <c r="Z163" s="407"/>
      <c r="AA163" s="407"/>
      <c r="AB163" s="407"/>
    </row>
    <row r="164" spans="1:28" x14ac:dyDescent="0.25">
      <c r="A164" s="471"/>
      <c r="B164" s="407"/>
      <c r="C164" s="471"/>
      <c r="D164" s="407"/>
      <c r="E164" s="536"/>
      <c r="F164" s="407"/>
      <c r="G164" s="407"/>
      <c r="H164" s="407"/>
      <c r="I164" s="407"/>
      <c r="J164" s="407"/>
      <c r="K164" s="407"/>
      <c r="L164" s="407"/>
      <c r="M164" s="407"/>
      <c r="N164" s="407"/>
      <c r="O164" s="407"/>
      <c r="P164" s="407"/>
      <c r="Q164" s="407"/>
      <c r="R164" s="407"/>
      <c r="S164" s="407"/>
      <c r="T164" s="407"/>
      <c r="U164" s="407"/>
      <c r="V164" s="407"/>
      <c r="W164" s="407"/>
      <c r="X164" s="407"/>
      <c r="Y164" s="407"/>
      <c r="Z164" s="407"/>
      <c r="AA164" s="407"/>
      <c r="AB164" s="407"/>
    </row>
    <row r="165" spans="1:28" x14ac:dyDescent="0.25">
      <c r="A165" s="471"/>
      <c r="B165" s="407"/>
      <c r="C165" s="471"/>
      <c r="D165" s="407"/>
      <c r="E165" s="536"/>
      <c r="F165" s="407"/>
      <c r="G165" s="407"/>
      <c r="H165" s="407"/>
      <c r="I165" s="407"/>
      <c r="J165" s="407"/>
      <c r="K165" s="407"/>
      <c r="L165" s="407"/>
      <c r="M165" s="407"/>
      <c r="N165" s="407"/>
      <c r="O165" s="407"/>
      <c r="P165" s="407"/>
      <c r="Q165" s="407"/>
      <c r="R165" s="407"/>
      <c r="S165" s="407"/>
      <c r="T165" s="407"/>
      <c r="U165" s="407"/>
      <c r="V165" s="407"/>
      <c r="W165" s="407"/>
      <c r="X165" s="407"/>
      <c r="Y165" s="407"/>
      <c r="Z165" s="407"/>
      <c r="AA165" s="407"/>
      <c r="AB165" s="407"/>
    </row>
    <row r="166" spans="1:28" x14ac:dyDescent="0.25">
      <c r="A166" s="471"/>
      <c r="B166" s="407"/>
      <c r="C166" s="471"/>
      <c r="D166" s="407"/>
      <c r="E166" s="536"/>
      <c r="F166" s="407"/>
      <c r="G166" s="407"/>
      <c r="H166" s="407"/>
      <c r="I166" s="407"/>
      <c r="J166" s="407"/>
      <c r="K166" s="407"/>
      <c r="L166" s="407"/>
      <c r="M166" s="407"/>
      <c r="N166" s="407"/>
      <c r="O166" s="407"/>
      <c r="P166" s="407"/>
      <c r="Q166" s="407"/>
      <c r="R166" s="407"/>
      <c r="S166" s="407"/>
      <c r="T166" s="407"/>
      <c r="U166" s="407"/>
      <c r="V166" s="407"/>
      <c r="W166" s="407"/>
      <c r="X166" s="407"/>
      <c r="Y166" s="407"/>
      <c r="Z166" s="407"/>
      <c r="AA166" s="407"/>
      <c r="AB166" s="407"/>
    </row>
    <row r="167" spans="1:28" x14ac:dyDescent="0.25">
      <c r="A167" s="471"/>
      <c r="B167" s="407"/>
      <c r="C167" s="471"/>
      <c r="D167" s="407"/>
      <c r="E167" s="536"/>
      <c r="F167" s="407"/>
      <c r="G167" s="407"/>
      <c r="H167" s="407"/>
      <c r="I167" s="407"/>
      <c r="J167" s="407"/>
      <c r="K167" s="407"/>
      <c r="L167" s="407"/>
      <c r="M167" s="407"/>
      <c r="N167" s="407"/>
      <c r="O167" s="407"/>
      <c r="P167" s="407"/>
      <c r="Q167" s="407"/>
      <c r="R167" s="407"/>
      <c r="S167" s="407"/>
      <c r="T167" s="407"/>
      <c r="U167" s="407"/>
      <c r="V167" s="407"/>
      <c r="W167" s="407"/>
      <c r="X167" s="407"/>
      <c r="Y167" s="407"/>
      <c r="Z167" s="407"/>
      <c r="AA167" s="407"/>
      <c r="AB167" s="407"/>
    </row>
    <row r="168" spans="1:28" x14ac:dyDescent="0.25">
      <c r="A168" s="471"/>
      <c r="B168" s="407"/>
      <c r="C168" s="471"/>
      <c r="D168" s="407"/>
      <c r="E168" s="536"/>
      <c r="F168" s="407"/>
      <c r="G168" s="407"/>
      <c r="H168" s="407"/>
      <c r="I168" s="407"/>
      <c r="J168" s="407"/>
      <c r="K168" s="407"/>
      <c r="L168" s="407"/>
      <c r="M168" s="407"/>
      <c r="N168" s="407"/>
      <c r="O168" s="407"/>
      <c r="P168" s="407"/>
      <c r="Q168" s="407"/>
      <c r="R168" s="407"/>
      <c r="S168" s="407"/>
      <c r="T168" s="407"/>
      <c r="U168" s="407"/>
      <c r="V168" s="407"/>
      <c r="W168" s="407"/>
      <c r="X168" s="407"/>
      <c r="Y168" s="407"/>
      <c r="Z168" s="407"/>
      <c r="AA168" s="407"/>
      <c r="AB168" s="407"/>
    </row>
    <row r="169" spans="1:28" x14ac:dyDescent="0.25">
      <c r="A169" s="471"/>
      <c r="B169" s="407"/>
      <c r="C169" s="471"/>
      <c r="D169" s="407"/>
      <c r="E169" s="536"/>
      <c r="F169" s="407"/>
      <c r="G169" s="407"/>
      <c r="H169" s="407"/>
      <c r="I169" s="407"/>
      <c r="J169" s="407"/>
      <c r="K169" s="407"/>
      <c r="L169" s="407"/>
      <c r="M169" s="407"/>
      <c r="N169" s="407"/>
      <c r="O169" s="407"/>
      <c r="P169" s="407"/>
      <c r="Q169" s="407"/>
      <c r="R169" s="407"/>
      <c r="S169" s="407"/>
      <c r="T169" s="407"/>
      <c r="U169" s="407"/>
      <c r="V169" s="407"/>
      <c r="W169" s="407"/>
      <c r="X169" s="407"/>
      <c r="Y169" s="407"/>
      <c r="Z169" s="407"/>
      <c r="AA169" s="407"/>
      <c r="AB169" s="407"/>
    </row>
    <row r="170" spans="1:28" x14ac:dyDescent="0.25">
      <c r="A170" s="471"/>
      <c r="B170" s="407"/>
      <c r="C170" s="471"/>
      <c r="D170" s="407"/>
      <c r="E170" s="536"/>
      <c r="F170" s="407"/>
      <c r="G170" s="407"/>
      <c r="H170" s="407"/>
      <c r="I170" s="407"/>
      <c r="J170" s="407"/>
      <c r="K170" s="407"/>
      <c r="L170" s="407"/>
      <c r="M170" s="407"/>
      <c r="N170" s="407"/>
      <c r="O170" s="407"/>
      <c r="P170" s="407"/>
      <c r="Q170" s="407"/>
      <c r="R170" s="407"/>
      <c r="S170" s="407"/>
      <c r="T170" s="407"/>
      <c r="U170" s="407"/>
      <c r="V170" s="407"/>
      <c r="W170" s="407"/>
      <c r="X170" s="407"/>
      <c r="Y170" s="407"/>
      <c r="Z170" s="407"/>
      <c r="AA170" s="407"/>
      <c r="AB170" s="407"/>
    </row>
    <row r="171" spans="1:28" x14ac:dyDescent="0.25">
      <c r="A171" s="471"/>
      <c r="B171" s="407"/>
      <c r="C171" s="471"/>
      <c r="D171" s="407"/>
      <c r="E171" s="536"/>
      <c r="F171" s="407"/>
      <c r="G171" s="407"/>
      <c r="H171" s="407"/>
      <c r="I171" s="407"/>
      <c r="J171" s="407"/>
      <c r="K171" s="407"/>
      <c r="L171" s="407"/>
      <c r="M171" s="407"/>
      <c r="N171" s="407"/>
      <c r="O171" s="407"/>
      <c r="P171" s="407"/>
      <c r="Q171" s="407"/>
      <c r="R171" s="407"/>
      <c r="S171" s="407"/>
      <c r="T171" s="407"/>
      <c r="U171" s="407"/>
      <c r="V171" s="407"/>
      <c r="W171" s="407"/>
      <c r="X171" s="407"/>
      <c r="Y171" s="407"/>
      <c r="Z171" s="407"/>
      <c r="AA171" s="407"/>
      <c r="AB171" s="407"/>
    </row>
    <row r="172" spans="1:28" x14ac:dyDescent="0.25">
      <c r="A172" s="471"/>
      <c r="B172" s="407"/>
      <c r="C172" s="471"/>
      <c r="D172" s="407"/>
      <c r="E172" s="536"/>
      <c r="F172" s="407"/>
      <c r="G172" s="407"/>
      <c r="H172" s="407"/>
      <c r="I172" s="407"/>
      <c r="J172" s="407"/>
      <c r="K172" s="407"/>
      <c r="L172" s="407"/>
      <c r="M172" s="407"/>
      <c r="N172" s="407"/>
      <c r="O172" s="407"/>
      <c r="P172" s="407"/>
      <c r="Q172" s="407"/>
      <c r="R172" s="407"/>
      <c r="S172" s="407"/>
      <c r="T172" s="407"/>
      <c r="U172" s="407"/>
      <c r="V172" s="407"/>
      <c r="W172" s="407"/>
      <c r="X172" s="407"/>
      <c r="Y172" s="407"/>
      <c r="Z172" s="407"/>
      <c r="AA172" s="407"/>
      <c r="AB172" s="407"/>
    </row>
    <row r="173" spans="1:28" x14ac:dyDescent="0.25">
      <c r="A173" s="471"/>
      <c r="B173" s="407"/>
      <c r="C173" s="471"/>
      <c r="D173" s="407"/>
      <c r="E173" s="536"/>
      <c r="F173" s="407"/>
      <c r="G173" s="407"/>
      <c r="H173" s="407"/>
      <c r="I173" s="407"/>
      <c r="J173" s="407"/>
      <c r="K173" s="407"/>
      <c r="L173" s="407"/>
      <c r="M173" s="407"/>
      <c r="N173" s="407"/>
      <c r="O173" s="407"/>
      <c r="P173" s="407"/>
      <c r="Q173" s="407"/>
      <c r="R173" s="407"/>
      <c r="S173" s="407"/>
      <c r="T173" s="407"/>
      <c r="U173" s="407"/>
      <c r="V173" s="407"/>
      <c r="W173" s="407"/>
      <c r="X173" s="407"/>
      <c r="Y173" s="407"/>
      <c r="Z173" s="407"/>
      <c r="AA173" s="407"/>
      <c r="AB173" s="407"/>
    </row>
    <row r="174" spans="1:28" x14ac:dyDescent="0.25">
      <c r="A174" s="471"/>
      <c r="B174" s="407"/>
      <c r="C174" s="471"/>
      <c r="D174" s="407"/>
      <c r="E174" s="536"/>
      <c r="F174" s="407"/>
      <c r="G174" s="407"/>
      <c r="H174" s="407"/>
      <c r="I174" s="407"/>
      <c r="J174" s="407"/>
      <c r="K174" s="407"/>
      <c r="L174" s="407"/>
      <c r="M174" s="407"/>
      <c r="N174" s="407"/>
      <c r="O174" s="407"/>
      <c r="P174" s="407"/>
      <c r="Q174" s="407"/>
      <c r="R174" s="407"/>
      <c r="S174" s="407"/>
      <c r="T174" s="407"/>
      <c r="U174" s="407"/>
      <c r="V174" s="407"/>
      <c r="W174" s="407"/>
      <c r="X174" s="407"/>
      <c r="Y174" s="407"/>
      <c r="Z174" s="407"/>
      <c r="AA174" s="407"/>
      <c r="AB174" s="407"/>
    </row>
    <row r="175" spans="1:28" x14ac:dyDescent="0.25">
      <c r="A175" s="471"/>
      <c r="B175" s="407"/>
      <c r="C175" s="471"/>
      <c r="D175" s="407"/>
      <c r="E175" s="536"/>
      <c r="F175" s="407"/>
      <c r="G175" s="407"/>
      <c r="H175" s="407"/>
      <c r="I175" s="407"/>
      <c r="J175" s="407"/>
      <c r="K175" s="407"/>
      <c r="L175" s="407"/>
      <c r="M175" s="407"/>
      <c r="N175" s="407"/>
      <c r="O175" s="407"/>
      <c r="P175" s="407"/>
      <c r="Q175" s="407"/>
      <c r="R175" s="407"/>
      <c r="S175" s="407"/>
      <c r="T175" s="407"/>
      <c r="U175" s="407"/>
      <c r="V175" s="407"/>
      <c r="W175" s="407"/>
      <c r="X175" s="407"/>
      <c r="Y175" s="407"/>
      <c r="Z175" s="407"/>
      <c r="AA175" s="407"/>
      <c r="AB175" s="407"/>
    </row>
    <row r="176" spans="1:28" x14ac:dyDescent="0.25">
      <c r="A176" s="471"/>
      <c r="B176" s="407"/>
      <c r="C176" s="471"/>
      <c r="D176" s="407"/>
      <c r="E176" s="536"/>
      <c r="F176" s="407"/>
      <c r="G176" s="407"/>
      <c r="H176" s="407"/>
      <c r="I176" s="407"/>
      <c r="J176" s="407"/>
      <c r="K176" s="407"/>
      <c r="L176" s="407"/>
      <c r="M176" s="407"/>
      <c r="N176" s="407"/>
      <c r="O176" s="407"/>
      <c r="P176" s="407"/>
      <c r="Q176" s="407"/>
      <c r="R176" s="407"/>
      <c r="S176" s="407"/>
      <c r="T176" s="407"/>
      <c r="U176" s="407"/>
      <c r="V176" s="407"/>
      <c r="W176" s="407"/>
      <c r="X176" s="407"/>
      <c r="Y176" s="407"/>
      <c r="Z176" s="407"/>
      <c r="AA176" s="407"/>
      <c r="AB176" s="407"/>
    </row>
    <row r="177" spans="1:28" x14ac:dyDescent="0.25">
      <c r="A177" s="471"/>
      <c r="B177" s="407"/>
      <c r="C177" s="471"/>
      <c r="D177" s="407"/>
      <c r="E177" s="536"/>
      <c r="F177" s="407"/>
      <c r="G177" s="407"/>
      <c r="H177" s="407"/>
      <c r="I177" s="407"/>
      <c r="J177" s="407"/>
      <c r="K177" s="407"/>
      <c r="L177" s="407"/>
      <c r="M177" s="407"/>
      <c r="N177" s="407"/>
      <c r="O177" s="407"/>
      <c r="P177" s="407"/>
      <c r="Q177" s="407"/>
      <c r="R177" s="407"/>
      <c r="S177" s="407"/>
      <c r="T177" s="407"/>
      <c r="U177" s="407"/>
      <c r="V177" s="407"/>
      <c r="W177" s="407"/>
      <c r="X177" s="407"/>
      <c r="Y177" s="407"/>
      <c r="Z177" s="407"/>
      <c r="AA177" s="407"/>
      <c r="AB177" s="407"/>
    </row>
    <row r="178" spans="1:28" x14ac:dyDescent="0.25">
      <c r="A178" s="471"/>
      <c r="B178" s="407"/>
      <c r="C178" s="471"/>
      <c r="D178" s="407"/>
      <c r="E178" s="536"/>
      <c r="F178" s="407"/>
      <c r="G178" s="407"/>
      <c r="H178" s="407"/>
      <c r="I178" s="407"/>
      <c r="J178" s="407"/>
      <c r="K178" s="407"/>
      <c r="L178" s="407"/>
      <c r="M178" s="407"/>
      <c r="N178" s="407"/>
      <c r="O178" s="407"/>
      <c r="P178" s="407"/>
      <c r="Q178" s="407"/>
      <c r="R178" s="407"/>
      <c r="S178" s="407"/>
      <c r="T178" s="407"/>
      <c r="U178" s="407"/>
      <c r="V178" s="407"/>
      <c r="W178" s="407"/>
      <c r="X178" s="407"/>
      <c r="Y178" s="407"/>
      <c r="Z178" s="407"/>
      <c r="AA178" s="407"/>
      <c r="AB178" s="407"/>
    </row>
    <row r="179" spans="1:28" x14ac:dyDescent="0.25">
      <c r="A179" s="471"/>
      <c r="B179" s="407"/>
      <c r="C179" s="471"/>
      <c r="D179" s="407"/>
      <c r="E179" s="536"/>
      <c r="F179" s="407"/>
      <c r="G179" s="407"/>
      <c r="H179" s="407"/>
      <c r="I179" s="407"/>
      <c r="J179" s="407"/>
      <c r="K179" s="407"/>
      <c r="L179" s="407"/>
      <c r="M179" s="407"/>
      <c r="N179" s="407"/>
      <c r="O179" s="407"/>
      <c r="P179" s="407"/>
      <c r="Q179" s="407"/>
      <c r="R179" s="407"/>
      <c r="S179" s="407"/>
      <c r="T179" s="407"/>
      <c r="U179" s="407"/>
      <c r="V179" s="407"/>
      <c r="W179" s="407"/>
      <c r="X179" s="407"/>
      <c r="Y179" s="407"/>
      <c r="Z179" s="407"/>
      <c r="AA179" s="407"/>
      <c r="AB179" s="407"/>
    </row>
    <row r="180" spans="1:28" x14ac:dyDescent="0.25">
      <c r="A180" s="471"/>
      <c r="B180" s="407"/>
      <c r="C180" s="471"/>
      <c r="D180" s="407"/>
      <c r="E180" s="536"/>
      <c r="F180" s="407"/>
      <c r="G180" s="407"/>
      <c r="H180" s="407"/>
      <c r="I180" s="407"/>
      <c r="J180" s="407"/>
      <c r="K180" s="407"/>
      <c r="L180" s="407"/>
      <c r="M180" s="407"/>
      <c r="N180" s="407"/>
      <c r="O180" s="407"/>
      <c r="P180" s="407"/>
      <c r="Q180" s="407"/>
      <c r="R180" s="407"/>
      <c r="S180" s="407"/>
      <c r="T180" s="407"/>
      <c r="U180" s="407"/>
      <c r="V180" s="407"/>
      <c r="W180" s="407"/>
      <c r="X180" s="407"/>
      <c r="Y180" s="407"/>
      <c r="Z180" s="407"/>
      <c r="AA180" s="407"/>
      <c r="AB180" s="407"/>
    </row>
    <row r="181" spans="1:28" x14ac:dyDescent="0.25">
      <c r="A181" s="471"/>
      <c r="B181" s="407"/>
      <c r="C181" s="471"/>
      <c r="D181" s="407"/>
      <c r="E181" s="536"/>
      <c r="F181" s="407"/>
      <c r="G181" s="407"/>
      <c r="H181" s="407"/>
      <c r="I181" s="407"/>
      <c r="J181" s="407"/>
      <c r="K181" s="407"/>
      <c r="L181" s="407"/>
      <c r="M181" s="407"/>
      <c r="N181" s="407"/>
      <c r="O181" s="407"/>
      <c r="P181" s="407"/>
      <c r="Q181" s="407"/>
      <c r="R181" s="407"/>
      <c r="S181" s="407"/>
      <c r="T181" s="407"/>
      <c r="U181" s="407"/>
      <c r="V181" s="407"/>
      <c r="W181" s="407"/>
      <c r="X181" s="407"/>
      <c r="Y181" s="407"/>
      <c r="Z181" s="407"/>
      <c r="AA181" s="407"/>
      <c r="AB181" s="407"/>
    </row>
    <row r="182" spans="1:28" x14ac:dyDescent="0.25">
      <c r="A182" s="471"/>
      <c r="B182" s="407"/>
      <c r="C182" s="471"/>
      <c r="D182" s="407"/>
      <c r="E182" s="536"/>
      <c r="F182" s="407"/>
      <c r="G182" s="407"/>
      <c r="H182" s="407"/>
      <c r="I182" s="407"/>
      <c r="J182" s="407"/>
      <c r="K182" s="407"/>
      <c r="L182" s="407"/>
      <c r="M182" s="407"/>
      <c r="N182" s="407"/>
      <c r="O182" s="407"/>
      <c r="P182" s="407"/>
      <c r="Q182" s="407"/>
      <c r="R182" s="407"/>
      <c r="S182" s="407"/>
      <c r="T182" s="407"/>
      <c r="U182" s="407"/>
      <c r="V182" s="407"/>
      <c r="W182" s="407"/>
      <c r="X182" s="407"/>
      <c r="Y182" s="407"/>
      <c r="Z182" s="407"/>
      <c r="AA182" s="407"/>
      <c r="AB182" s="407"/>
    </row>
    <row r="183" spans="1:28" x14ac:dyDescent="0.25">
      <c r="A183" s="471"/>
      <c r="B183" s="407"/>
      <c r="C183" s="471"/>
      <c r="D183" s="407"/>
      <c r="E183" s="536"/>
      <c r="F183" s="407"/>
      <c r="G183" s="407"/>
      <c r="H183" s="407"/>
      <c r="I183" s="407"/>
      <c r="J183" s="407"/>
      <c r="K183" s="407"/>
      <c r="L183" s="407"/>
      <c r="M183" s="407"/>
      <c r="N183" s="407"/>
      <c r="O183" s="407"/>
      <c r="P183" s="407"/>
      <c r="Q183" s="407"/>
      <c r="R183" s="407"/>
      <c r="S183" s="407"/>
      <c r="T183" s="407"/>
      <c r="U183" s="407"/>
      <c r="V183" s="407"/>
      <c r="W183" s="407"/>
      <c r="X183" s="407"/>
      <c r="Y183" s="407"/>
      <c r="Z183" s="407"/>
      <c r="AA183" s="407"/>
      <c r="AB183" s="407"/>
    </row>
    <row r="184" spans="1:28" x14ac:dyDescent="0.25">
      <c r="A184" s="471"/>
      <c r="B184" s="407"/>
      <c r="C184" s="471"/>
      <c r="D184" s="407"/>
      <c r="E184" s="536"/>
      <c r="F184" s="407"/>
      <c r="G184" s="407"/>
      <c r="H184" s="407"/>
      <c r="I184" s="407"/>
      <c r="J184" s="407"/>
      <c r="K184" s="407"/>
      <c r="L184" s="407"/>
      <c r="M184" s="407"/>
      <c r="N184" s="407"/>
      <c r="O184" s="407"/>
      <c r="P184" s="407"/>
      <c r="Q184" s="407"/>
      <c r="R184" s="407"/>
      <c r="S184" s="407"/>
      <c r="T184" s="407"/>
      <c r="U184" s="407"/>
      <c r="V184" s="407"/>
      <c r="W184" s="407"/>
      <c r="X184" s="407"/>
      <c r="Y184" s="407"/>
      <c r="Z184" s="407"/>
      <c r="AA184" s="407"/>
      <c r="AB184" s="407"/>
    </row>
    <row r="185" spans="1:28" x14ac:dyDescent="0.25">
      <c r="A185" s="471"/>
      <c r="B185" s="407"/>
      <c r="C185" s="471"/>
      <c r="D185" s="407"/>
      <c r="E185" s="536"/>
      <c r="F185" s="407"/>
      <c r="G185" s="407"/>
      <c r="H185" s="407"/>
      <c r="I185" s="407"/>
      <c r="J185" s="407"/>
      <c r="K185" s="407"/>
      <c r="L185" s="407"/>
      <c r="M185" s="407"/>
      <c r="N185" s="407"/>
      <c r="O185" s="407"/>
      <c r="P185" s="407"/>
      <c r="Q185" s="407"/>
      <c r="R185" s="407"/>
      <c r="S185" s="407"/>
      <c r="T185" s="407"/>
      <c r="U185" s="407"/>
      <c r="V185" s="407"/>
      <c r="W185" s="407"/>
      <c r="X185" s="407"/>
      <c r="Y185" s="407"/>
      <c r="Z185" s="407"/>
      <c r="AA185" s="407"/>
      <c r="AB185" s="407"/>
    </row>
    <row r="186" spans="1:28" x14ac:dyDescent="0.25">
      <c r="A186" s="471"/>
      <c r="B186" s="407"/>
      <c r="C186" s="471"/>
      <c r="D186" s="407"/>
      <c r="E186" s="536"/>
      <c r="F186" s="407"/>
      <c r="G186" s="407"/>
      <c r="H186" s="407"/>
      <c r="I186" s="407"/>
      <c r="J186" s="407"/>
      <c r="K186" s="407"/>
      <c r="L186" s="407"/>
      <c r="M186" s="407"/>
      <c r="N186" s="407"/>
      <c r="O186" s="407"/>
      <c r="P186" s="407"/>
      <c r="Q186" s="407"/>
      <c r="R186" s="407"/>
      <c r="S186" s="407"/>
      <c r="T186" s="407"/>
      <c r="U186" s="407"/>
      <c r="V186" s="407"/>
      <c r="W186" s="407"/>
      <c r="X186" s="407"/>
      <c r="Y186" s="407"/>
      <c r="Z186" s="407"/>
      <c r="AA186" s="407"/>
      <c r="AB186" s="407"/>
    </row>
    <row r="187" spans="1:28" x14ac:dyDescent="0.25">
      <c r="A187" s="471"/>
      <c r="B187" s="407"/>
      <c r="C187" s="471"/>
      <c r="D187" s="407"/>
      <c r="E187" s="536"/>
      <c r="F187" s="407"/>
      <c r="G187" s="407"/>
      <c r="H187" s="407"/>
      <c r="I187" s="407"/>
      <c r="J187" s="407"/>
      <c r="K187" s="407"/>
      <c r="L187" s="407"/>
      <c r="M187" s="407"/>
      <c r="N187" s="407"/>
      <c r="O187" s="407"/>
      <c r="P187" s="407"/>
      <c r="Q187" s="407"/>
      <c r="R187" s="407"/>
      <c r="S187" s="407"/>
      <c r="T187" s="407"/>
      <c r="U187" s="407"/>
      <c r="V187" s="407"/>
      <c r="W187" s="407"/>
      <c r="X187" s="407"/>
      <c r="Y187" s="407"/>
      <c r="Z187" s="407"/>
      <c r="AA187" s="407"/>
      <c r="AB187" s="407"/>
    </row>
    <row r="188" spans="1:28" x14ac:dyDescent="0.25">
      <c r="A188" s="471"/>
      <c r="B188" s="407"/>
      <c r="C188" s="471"/>
      <c r="D188" s="407"/>
      <c r="E188" s="536"/>
      <c r="F188" s="407"/>
      <c r="G188" s="407"/>
      <c r="H188" s="407"/>
      <c r="I188" s="407"/>
      <c r="J188" s="407"/>
      <c r="K188" s="407"/>
      <c r="L188" s="407"/>
      <c r="M188" s="407"/>
      <c r="N188" s="407"/>
      <c r="O188" s="407"/>
      <c r="P188" s="407"/>
      <c r="Q188" s="407"/>
      <c r="R188" s="407"/>
      <c r="S188" s="407"/>
      <c r="T188" s="407"/>
      <c r="U188" s="407"/>
      <c r="V188" s="407"/>
      <c r="W188" s="407"/>
      <c r="X188" s="407"/>
      <c r="Y188" s="407"/>
      <c r="Z188" s="407"/>
      <c r="AA188" s="407"/>
      <c r="AB188" s="407"/>
    </row>
    <row r="189" spans="1:28" x14ac:dyDescent="0.25">
      <c r="A189" s="471"/>
      <c r="B189" s="407"/>
      <c r="C189" s="471"/>
      <c r="D189" s="407"/>
      <c r="E189" s="536"/>
      <c r="F189" s="407"/>
      <c r="G189" s="407"/>
      <c r="H189" s="407"/>
      <c r="I189" s="407"/>
      <c r="J189" s="407"/>
      <c r="K189" s="407"/>
      <c r="L189" s="407"/>
      <c r="M189" s="407"/>
      <c r="N189" s="407"/>
      <c r="O189" s="407"/>
      <c r="P189" s="407"/>
      <c r="Q189" s="407"/>
      <c r="R189" s="407"/>
      <c r="S189" s="407"/>
      <c r="T189" s="407"/>
      <c r="U189" s="407"/>
      <c r="V189" s="407"/>
      <c r="W189" s="407"/>
      <c r="X189" s="407"/>
      <c r="Y189" s="407"/>
      <c r="Z189" s="407"/>
      <c r="AA189" s="407"/>
      <c r="AB189" s="407"/>
    </row>
    <row r="190" spans="1:28" x14ac:dyDescent="0.25">
      <c r="A190" s="471"/>
      <c r="B190" s="407"/>
      <c r="C190" s="471"/>
      <c r="D190" s="407"/>
      <c r="E190" s="536"/>
      <c r="F190" s="407"/>
      <c r="G190" s="407"/>
      <c r="H190" s="407"/>
      <c r="I190" s="407"/>
      <c r="J190" s="407"/>
      <c r="K190" s="407"/>
      <c r="L190" s="407"/>
      <c r="M190" s="407"/>
      <c r="N190" s="407"/>
      <c r="O190" s="407"/>
      <c r="P190" s="407"/>
      <c r="Q190" s="407"/>
      <c r="R190" s="407"/>
      <c r="S190" s="407"/>
      <c r="T190" s="407"/>
      <c r="U190" s="407"/>
      <c r="V190" s="407"/>
      <c r="W190" s="407"/>
      <c r="X190" s="407"/>
      <c r="Y190" s="407"/>
      <c r="Z190" s="407"/>
      <c r="AA190" s="407"/>
      <c r="AB190" s="407"/>
    </row>
    <row r="191" spans="1:28" x14ac:dyDescent="0.25">
      <c r="A191" s="471"/>
      <c r="B191" s="407"/>
      <c r="C191" s="471"/>
      <c r="D191" s="407"/>
      <c r="E191" s="536"/>
      <c r="F191" s="407"/>
      <c r="G191" s="407"/>
      <c r="H191" s="407"/>
      <c r="I191" s="407"/>
      <c r="J191" s="407"/>
      <c r="K191" s="407"/>
      <c r="L191" s="407"/>
      <c r="M191" s="407"/>
      <c r="N191" s="407"/>
      <c r="O191" s="407"/>
      <c r="P191" s="407"/>
      <c r="Q191" s="407"/>
      <c r="R191" s="407"/>
      <c r="S191" s="407"/>
      <c r="T191" s="407"/>
      <c r="U191" s="407"/>
      <c r="V191" s="407"/>
      <c r="W191" s="407"/>
      <c r="X191" s="407"/>
      <c r="Y191" s="407"/>
      <c r="Z191" s="407"/>
      <c r="AA191" s="407"/>
      <c r="AB191" s="407"/>
    </row>
    <row r="192" spans="1:28" x14ac:dyDescent="0.25">
      <c r="A192" s="471"/>
      <c r="B192" s="407"/>
      <c r="C192" s="471"/>
      <c r="D192" s="407"/>
      <c r="E192" s="536"/>
      <c r="F192" s="407"/>
      <c r="G192" s="407"/>
      <c r="H192" s="407"/>
      <c r="I192" s="407"/>
      <c r="J192" s="407"/>
      <c r="K192" s="407"/>
      <c r="L192" s="407"/>
      <c r="M192" s="407"/>
      <c r="N192" s="407"/>
      <c r="O192" s="407"/>
      <c r="P192" s="407"/>
      <c r="Q192" s="407"/>
      <c r="R192" s="407"/>
      <c r="S192" s="407"/>
      <c r="T192" s="407"/>
      <c r="U192" s="407"/>
      <c r="V192" s="407"/>
      <c r="W192" s="407"/>
      <c r="X192" s="407"/>
      <c r="Y192" s="407"/>
      <c r="Z192" s="407"/>
      <c r="AA192" s="407"/>
      <c r="AB192" s="407"/>
    </row>
    <row r="193" spans="1:28" x14ac:dyDescent="0.25">
      <c r="A193" s="471"/>
      <c r="B193" s="407"/>
      <c r="C193" s="471"/>
      <c r="D193" s="407"/>
      <c r="E193" s="536"/>
      <c r="F193" s="407"/>
      <c r="G193" s="407"/>
      <c r="H193" s="407"/>
      <c r="I193" s="407"/>
      <c r="J193" s="407"/>
      <c r="K193" s="407"/>
      <c r="L193" s="407"/>
      <c r="M193" s="407"/>
      <c r="N193" s="407"/>
      <c r="O193" s="407"/>
      <c r="P193" s="407"/>
      <c r="Q193" s="407"/>
      <c r="R193" s="407"/>
      <c r="S193" s="407"/>
      <c r="T193" s="407"/>
      <c r="U193" s="407"/>
      <c r="V193" s="407"/>
      <c r="W193" s="407"/>
      <c r="X193" s="407"/>
      <c r="Y193" s="407"/>
      <c r="Z193" s="407"/>
      <c r="AA193" s="407"/>
      <c r="AB193" s="407"/>
    </row>
    <row r="194" spans="1:28" x14ac:dyDescent="0.25">
      <c r="A194" s="471"/>
      <c r="B194" s="407"/>
      <c r="C194" s="471"/>
      <c r="D194" s="407"/>
      <c r="E194" s="536"/>
      <c r="F194" s="407"/>
      <c r="G194" s="407"/>
      <c r="H194" s="407"/>
      <c r="I194" s="407"/>
      <c r="J194" s="407"/>
      <c r="K194" s="407"/>
      <c r="L194" s="407"/>
      <c r="M194" s="407"/>
      <c r="N194" s="407"/>
      <c r="O194" s="407"/>
      <c r="P194" s="407"/>
      <c r="Q194" s="407"/>
      <c r="R194" s="407"/>
      <c r="S194" s="407"/>
      <c r="T194" s="407"/>
      <c r="U194" s="407"/>
      <c r="V194" s="407"/>
      <c r="W194" s="407"/>
      <c r="X194" s="407"/>
      <c r="Y194" s="407"/>
      <c r="Z194" s="407"/>
      <c r="AA194" s="407"/>
      <c r="AB194" s="407"/>
    </row>
    <row r="195" spans="1:28" x14ac:dyDescent="0.25">
      <c r="A195" s="471"/>
      <c r="B195" s="407"/>
      <c r="C195" s="471"/>
      <c r="D195" s="407"/>
      <c r="E195" s="536"/>
      <c r="F195" s="407"/>
      <c r="G195" s="407"/>
      <c r="H195" s="407"/>
      <c r="I195" s="407"/>
      <c r="J195" s="407"/>
      <c r="K195" s="407"/>
      <c r="L195" s="407"/>
      <c r="M195" s="407"/>
      <c r="N195" s="407"/>
      <c r="O195" s="407"/>
      <c r="P195" s="407"/>
      <c r="Q195" s="407"/>
      <c r="R195" s="407"/>
      <c r="S195" s="407"/>
      <c r="T195" s="407"/>
      <c r="U195" s="407"/>
      <c r="V195" s="407"/>
      <c r="W195" s="407"/>
      <c r="X195" s="407"/>
      <c r="Y195" s="407"/>
      <c r="Z195" s="407"/>
      <c r="AA195" s="407"/>
      <c r="AB195" s="407"/>
    </row>
    <row r="196" spans="1:28" x14ac:dyDescent="0.25">
      <c r="A196" s="471"/>
      <c r="B196" s="407"/>
      <c r="C196" s="471"/>
      <c r="D196" s="407"/>
      <c r="E196" s="536"/>
      <c r="F196" s="407"/>
      <c r="G196" s="407"/>
      <c r="H196" s="407"/>
      <c r="I196" s="407"/>
      <c r="J196" s="407"/>
      <c r="K196" s="407"/>
      <c r="L196" s="407"/>
      <c r="M196" s="407"/>
      <c r="N196" s="407"/>
      <c r="O196" s="407"/>
      <c r="P196" s="407"/>
      <c r="Q196" s="407"/>
      <c r="R196" s="407"/>
      <c r="S196" s="407"/>
      <c r="T196" s="407"/>
      <c r="U196" s="407"/>
      <c r="V196" s="407"/>
      <c r="W196" s="407"/>
      <c r="X196" s="407"/>
      <c r="Y196" s="407"/>
      <c r="Z196" s="407"/>
      <c r="AA196" s="407"/>
      <c r="AB196" s="407"/>
    </row>
    <row r="197" spans="1:28" x14ac:dyDescent="0.25">
      <c r="A197" s="471"/>
      <c r="B197" s="407"/>
      <c r="C197" s="471"/>
      <c r="D197" s="407"/>
      <c r="E197" s="536"/>
      <c r="F197" s="407"/>
      <c r="G197" s="407"/>
      <c r="H197" s="407"/>
      <c r="I197" s="407"/>
      <c r="J197" s="407"/>
      <c r="K197" s="407"/>
      <c r="L197" s="407"/>
      <c r="M197" s="407"/>
      <c r="N197" s="407"/>
      <c r="O197" s="407"/>
      <c r="P197" s="407"/>
      <c r="Q197" s="407"/>
      <c r="R197" s="407"/>
      <c r="S197" s="407"/>
      <c r="T197" s="407"/>
      <c r="U197" s="407"/>
      <c r="V197" s="407"/>
      <c r="W197" s="407"/>
      <c r="X197" s="407"/>
      <c r="Y197" s="407"/>
      <c r="Z197" s="407"/>
      <c r="AA197" s="407"/>
      <c r="AB197" s="407"/>
    </row>
    <row r="198" spans="1:28" x14ac:dyDescent="0.25">
      <c r="A198" s="471"/>
      <c r="B198" s="407"/>
      <c r="C198" s="471"/>
      <c r="D198" s="407"/>
      <c r="E198" s="536"/>
      <c r="F198" s="407"/>
      <c r="G198" s="407"/>
      <c r="H198" s="407"/>
      <c r="I198" s="407"/>
      <c r="J198" s="407"/>
      <c r="K198" s="407"/>
      <c r="L198" s="407"/>
      <c r="M198" s="407"/>
      <c r="N198" s="407"/>
      <c r="O198" s="407"/>
      <c r="P198" s="407"/>
      <c r="Q198" s="407"/>
      <c r="R198" s="407"/>
      <c r="S198" s="407"/>
      <c r="T198" s="407"/>
      <c r="U198" s="407"/>
      <c r="V198" s="407"/>
      <c r="W198" s="407"/>
      <c r="X198" s="407"/>
      <c r="Y198" s="407"/>
      <c r="Z198" s="407"/>
      <c r="AA198" s="407"/>
      <c r="AB198" s="407"/>
    </row>
    <row r="199" spans="1:28" x14ac:dyDescent="0.25">
      <c r="A199" s="471"/>
      <c r="B199" s="407"/>
      <c r="C199" s="471"/>
      <c r="D199" s="407"/>
      <c r="E199" s="536"/>
      <c r="F199" s="407"/>
      <c r="G199" s="407"/>
      <c r="H199" s="407"/>
      <c r="I199" s="407"/>
      <c r="J199" s="407"/>
      <c r="K199" s="407"/>
      <c r="L199" s="407"/>
      <c r="M199" s="407"/>
      <c r="N199" s="407"/>
      <c r="O199" s="407"/>
      <c r="P199" s="407"/>
      <c r="Q199" s="407"/>
      <c r="R199" s="407"/>
      <c r="S199" s="407"/>
      <c r="T199" s="407"/>
      <c r="U199" s="407"/>
      <c r="V199" s="407"/>
      <c r="W199" s="407"/>
      <c r="X199" s="407"/>
      <c r="Y199" s="407"/>
      <c r="Z199" s="407"/>
      <c r="AA199" s="407"/>
      <c r="AB199" s="407"/>
    </row>
    <row r="200" spans="1:28" x14ac:dyDescent="0.25">
      <c r="A200" s="471"/>
      <c r="B200" s="407"/>
      <c r="C200" s="471"/>
      <c r="D200" s="407"/>
      <c r="E200" s="536"/>
      <c r="F200" s="407"/>
      <c r="G200" s="407"/>
      <c r="H200" s="407"/>
      <c r="I200" s="407"/>
      <c r="J200" s="407"/>
      <c r="K200" s="407"/>
      <c r="L200" s="407"/>
      <c r="M200" s="407"/>
      <c r="N200" s="407"/>
      <c r="O200" s="407"/>
      <c r="P200" s="407"/>
      <c r="Q200" s="407"/>
      <c r="R200" s="407"/>
      <c r="S200" s="407"/>
      <c r="T200" s="407"/>
      <c r="U200" s="407"/>
      <c r="V200" s="407"/>
      <c r="W200" s="407"/>
      <c r="X200" s="407"/>
      <c r="Y200" s="407"/>
      <c r="Z200" s="407"/>
      <c r="AA200" s="407"/>
      <c r="AB200" s="407"/>
    </row>
    <row r="201" spans="1:28" x14ac:dyDescent="0.25">
      <c r="A201" s="471"/>
      <c r="B201" s="407"/>
      <c r="C201" s="471"/>
      <c r="D201" s="407"/>
      <c r="E201" s="536"/>
      <c r="F201" s="407"/>
      <c r="G201" s="407"/>
      <c r="H201" s="407"/>
      <c r="I201" s="407"/>
      <c r="J201" s="407"/>
      <c r="K201" s="407"/>
      <c r="L201" s="407"/>
      <c r="M201" s="407"/>
      <c r="N201" s="407"/>
      <c r="O201" s="407"/>
      <c r="P201" s="407"/>
      <c r="Q201" s="407"/>
      <c r="R201" s="407"/>
      <c r="S201" s="407"/>
      <c r="T201" s="407"/>
      <c r="U201" s="407"/>
      <c r="V201" s="407"/>
      <c r="W201" s="407"/>
      <c r="X201" s="407"/>
      <c r="Y201" s="407"/>
      <c r="Z201" s="407"/>
      <c r="AA201" s="407"/>
      <c r="AB201" s="407"/>
    </row>
    <row r="202" spans="1:28" x14ac:dyDescent="0.25">
      <c r="A202" s="471"/>
      <c r="B202" s="407"/>
      <c r="C202" s="471"/>
      <c r="D202" s="407"/>
      <c r="E202" s="536"/>
      <c r="F202" s="407"/>
      <c r="G202" s="407"/>
      <c r="H202" s="407"/>
      <c r="I202" s="407"/>
      <c r="J202" s="407"/>
      <c r="K202" s="407"/>
      <c r="L202" s="407"/>
      <c r="M202" s="407"/>
      <c r="N202" s="407"/>
      <c r="O202" s="407"/>
      <c r="P202" s="407"/>
      <c r="Q202" s="407"/>
      <c r="R202" s="407"/>
      <c r="S202" s="407"/>
      <c r="T202" s="407"/>
      <c r="U202" s="407"/>
      <c r="V202" s="407"/>
      <c r="W202" s="407"/>
      <c r="X202" s="407"/>
      <c r="Y202" s="407"/>
      <c r="Z202" s="407"/>
      <c r="AA202" s="407"/>
      <c r="AB202" s="407"/>
    </row>
    <row r="203" spans="1:28" x14ac:dyDescent="0.25">
      <c r="A203" s="471"/>
      <c r="B203" s="407"/>
      <c r="C203" s="471"/>
      <c r="D203" s="407"/>
      <c r="E203" s="536"/>
      <c r="F203" s="407"/>
      <c r="G203" s="407"/>
      <c r="H203" s="407"/>
      <c r="I203" s="407"/>
      <c r="J203" s="407"/>
      <c r="K203" s="407"/>
      <c r="L203" s="407"/>
      <c r="M203" s="407"/>
      <c r="N203" s="407"/>
      <c r="O203" s="407"/>
      <c r="P203" s="407"/>
      <c r="Q203" s="407"/>
      <c r="R203" s="407"/>
      <c r="S203" s="407"/>
      <c r="T203" s="407"/>
      <c r="U203" s="407"/>
      <c r="V203" s="407"/>
      <c r="W203" s="407"/>
      <c r="X203" s="407"/>
      <c r="Y203" s="407"/>
      <c r="Z203" s="407"/>
      <c r="AA203" s="407"/>
      <c r="AB203" s="407"/>
    </row>
    <row r="204" spans="1:28" x14ac:dyDescent="0.25">
      <c r="A204" s="471"/>
      <c r="B204" s="407"/>
      <c r="C204" s="471"/>
      <c r="D204" s="407"/>
      <c r="E204" s="536"/>
      <c r="F204" s="407"/>
      <c r="G204" s="407"/>
      <c r="H204" s="407"/>
      <c r="I204" s="407"/>
      <c r="J204" s="407"/>
      <c r="K204" s="407"/>
      <c r="L204" s="407"/>
      <c r="M204" s="407"/>
      <c r="N204" s="407"/>
      <c r="O204" s="407"/>
      <c r="P204" s="407"/>
      <c r="Q204" s="407"/>
      <c r="R204" s="407"/>
      <c r="S204" s="407"/>
      <c r="T204" s="407"/>
      <c r="U204" s="407"/>
      <c r="V204" s="407"/>
      <c r="W204" s="407"/>
      <c r="X204" s="407"/>
      <c r="Y204" s="407"/>
      <c r="Z204" s="407"/>
      <c r="AA204" s="407"/>
      <c r="AB204" s="407"/>
    </row>
    <row r="205" spans="1:28" x14ac:dyDescent="0.25">
      <c r="A205" s="471"/>
      <c r="B205" s="407"/>
      <c r="C205" s="471"/>
      <c r="D205" s="407"/>
      <c r="E205" s="536"/>
      <c r="F205" s="407"/>
      <c r="G205" s="407"/>
      <c r="H205" s="407"/>
      <c r="I205" s="407"/>
      <c r="J205" s="407"/>
      <c r="K205" s="407"/>
      <c r="L205" s="407"/>
      <c r="M205" s="407"/>
      <c r="N205" s="407"/>
      <c r="O205" s="407"/>
      <c r="P205" s="407"/>
      <c r="Q205" s="407"/>
      <c r="R205" s="407"/>
      <c r="S205" s="407"/>
      <c r="T205" s="407"/>
      <c r="U205" s="407"/>
      <c r="V205" s="407"/>
      <c r="W205" s="407"/>
      <c r="X205" s="407"/>
      <c r="Y205" s="407"/>
      <c r="Z205" s="407"/>
      <c r="AA205" s="407"/>
      <c r="AB205" s="407"/>
    </row>
    <row r="206" spans="1:28" x14ac:dyDescent="0.25">
      <c r="A206" s="471"/>
      <c r="B206" s="407"/>
      <c r="C206" s="471"/>
      <c r="D206" s="407"/>
      <c r="E206" s="536"/>
      <c r="F206" s="407"/>
      <c r="G206" s="407"/>
      <c r="H206" s="407"/>
      <c r="I206" s="407"/>
      <c r="J206" s="407"/>
      <c r="K206" s="407"/>
      <c r="L206" s="407"/>
      <c r="M206" s="407"/>
      <c r="N206" s="407"/>
      <c r="O206" s="407"/>
      <c r="P206" s="407"/>
      <c r="Q206" s="407"/>
      <c r="R206" s="407"/>
      <c r="S206" s="407"/>
      <c r="T206" s="407"/>
      <c r="U206" s="407"/>
      <c r="V206" s="407"/>
      <c r="W206" s="407"/>
      <c r="X206" s="407"/>
      <c r="Y206" s="407"/>
      <c r="Z206" s="407"/>
      <c r="AA206" s="407"/>
      <c r="AB206" s="407"/>
    </row>
    <row r="207" spans="1:28" x14ac:dyDescent="0.25">
      <c r="A207" s="471"/>
      <c r="B207" s="407"/>
      <c r="C207" s="471"/>
      <c r="D207" s="407"/>
      <c r="E207" s="536"/>
      <c r="F207" s="407"/>
      <c r="G207" s="407"/>
      <c r="H207" s="407"/>
      <c r="I207" s="407"/>
      <c r="J207" s="407"/>
      <c r="K207" s="407"/>
      <c r="L207" s="407"/>
      <c r="M207" s="407"/>
      <c r="N207" s="407"/>
      <c r="O207" s="407"/>
      <c r="P207" s="407"/>
      <c r="Q207" s="407"/>
      <c r="R207" s="407"/>
      <c r="S207" s="407"/>
      <c r="T207" s="407"/>
      <c r="U207" s="407"/>
      <c r="V207" s="407"/>
      <c r="W207" s="407"/>
      <c r="X207" s="407"/>
      <c r="Y207" s="407"/>
      <c r="Z207" s="407"/>
      <c r="AA207" s="407"/>
      <c r="AB207" s="407"/>
    </row>
    <row r="208" spans="1:28" x14ac:dyDescent="0.25">
      <c r="A208" s="471"/>
      <c r="B208" s="407"/>
      <c r="C208" s="471"/>
      <c r="D208" s="407"/>
      <c r="E208" s="536"/>
      <c r="F208" s="407"/>
      <c r="G208" s="407"/>
      <c r="H208" s="407"/>
      <c r="I208" s="407"/>
      <c r="J208" s="407"/>
      <c r="K208" s="407"/>
      <c r="L208" s="407"/>
      <c r="M208" s="407"/>
      <c r="N208" s="407"/>
      <c r="O208" s="407"/>
      <c r="P208" s="407"/>
      <c r="Q208" s="407"/>
      <c r="R208" s="407"/>
      <c r="S208" s="407"/>
      <c r="T208" s="407"/>
      <c r="U208" s="407"/>
      <c r="V208" s="407"/>
      <c r="W208" s="407"/>
      <c r="X208" s="407"/>
      <c r="Y208" s="407"/>
      <c r="Z208" s="407"/>
      <c r="AA208" s="407"/>
      <c r="AB208" s="407"/>
    </row>
    <row r="209" spans="1:28" x14ac:dyDescent="0.25">
      <c r="A209" s="471"/>
      <c r="B209" s="407"/>
      <c r="C209" s="471"/>
      <c r="D209" s="407"/>
      <c r="E209" s="536"/>
      <c r="F209" s="407"/>
      <c r="G209" s="407"/>
      <c r="H209" s="407"/>
      <c r="I209" s="407"/>
      <c r="J209" s="407"/>
      <c r="K209" s="407"/>
      <c r="L209" s="407"/>
      <c r="M209" s="407"/>
      <c r="N209" s="407"/>
      <c r="O209" s="407"/>
      <c r="P209" s="407"/>
      <c r="Q209" s="407"/>
      <c r="R209" s="407"/>
      <c r="S209" s="407"/>
      <c r="T209" s="407"/>
      <c r="U209" s="407"/>
      <c r="V209" s="407"/>
      <c r="W209" s="407"/>
      <c r="X209" s="407"/>
      <c r="Y209" s="407"/>
      <c r="Z209" s="407"/>
      <c r="AA209" s="407"/>
      <c r="AB209" s="407"/>
    </row>
    <row r="210" spans="1:28" x14ac:dyDescent="0.25">
      <c r="A210" s="471"/>
      <c r="B210" s="407"/>
      <c r="C210" s="471"/>
      <c r="D210" s="407"/>
      <c r="E210" s="536"/>
      <c r="F210" s="407"/>
      <c r="G210" s="407"/>
      <c r="H210" s="407"/>
      <c r="I210" s="407"/>
      <c r="J210" s="407"/>
      <c r="K210" s="407"/>
      <c r="L210" s="407"/>
      <c r="M210" s="407"/>
      <c r="N210" s="407"/>
      <c r="O210" s="407"/>
      <c r="P210" s="407"/>
      <c r="Q210" s="407"/>
      <c r="R210" s="407"/>
      <c r="S210" s="407"/>
      <c r="T210" s="407"/>
      <c r="U210" s="407"/>
      <c r="V210" s="407"/>
      <c r="W210" s="407"/>
      <c r="X210" s="407"/>
      <c r="Y210" s="407"/>
      <c r="Z210" s="407"/>
      <c r="AA210" s="407"/>
      <c r="AB210" s="407"/>
    </row>
    <row r="211" spans="1:28" x14ac:dyDescent="0.25">
      <c r="A211" s="471"/>
      <c r="B211" s="407"/>
      <c r="C211" s="471"/>
      <c r="D211" s="407"/>
      <c r="E211" s="536"/>
      <c r="F211" s="407"/>
      <c r="G211" s="407"/>
      <c r="H211" s="407"/>
      <c r="I211" s="407"/>
      <c r="J211" s="407"/>
      <c r="K211" s="407"/>
      <c r="L211" s="407"/>
      <c r="M211" s="407"/>
      <c r="N211" s="407"/>
      <c r="O211" s="407"/>
      <c r="P211" s="407"/>
      <c r="Q211" s="407"/>
      <c r="R211" s="407"/>
      <c r="S211" s="407"/>
      <c r="T211" s="407"/>
      <c r="U211" s="407"/>
      <c r="V211" s="407"/>
      <c r="W211" s="407"/>
      <c r="X211" s="407"/>
      <c r="Y211" s="407"/>
      <c r="Z211" s="407"/>
      <c r="AA211" s="407"/>
      <c r="AB211" s="407"/>
    </row>
    <row r="212" spans="1:28" x14ac:dyDescent="0.25">
      <c r="A212" s="471"/>
      <c r="B212" s="407"/>
      <c r="C212" s="471"/>
      <c r="D212" s="407"/>
      <c r="E212" s="536"/>
      <c r="F212" s="407"/>
      <c r="G212" s="407"/>
      <c r="H212" s="407"/>
      <c r="I212" s="407"/>
      <c r="J212" s="407"/>
      <c r="K212" s="407"/>
      <c r="L212" s="407"/>
      <c r="M212" s="407"/>
      <c r="N212" s="407"/>
      <c r="O212" s="407"/>
      <c r="P212" s="407"/>
      <c r="Q212" s="407"/>
      <c r="R212" s="407"/>
      <c r="S212" s="407"/>
      <c r="T212" s="407"/>
      <c r="U212" s="407"/>
      <c r="V212" s="407"/>
      <c r="W212" s="407"/>
      <c r="X212" s="407"/>
      <c r="Y212" s="407"/>
      <c r="Z212" s="407"/>
      <c r="AA212" s="407"/>
      <c r="AB212" s="407"/>
    </row>
    <row r="213" spans="1:28" x14ac:dyDescent="0.25">
      <c r="A213" s="471"/>
      <c r="B213" s="407"/>
      <c r="C213" s="471"/>
      <c r="D213" s="407"/>
      <c r="E213" s="536"/>
      <c r="F213" s="407"/>
      <c r="G213" s="407"/>
      <c r="H213" s="407"/>
      <c r="I213" s="407"/>
      <c r="J213" s="407"/>
      <c r="K213" s="407"/>
      <c r="L213" s="407"/>
      <c r="M213" s="407"/>
      <c r="N213" s="407"/>
      <c r="O213" s="407"/>
      <c r="P213" s="407"/>
      <c r="Q213" s="407"/>
      <c r="R213" s="407"/>
      <c r="S213" s="407"/>
      <c r="T213" s="407"/>
      <c r="U213" s="407"/>
      <c r="V213" s="407"/>
      <c r="W213" s="407"/>
      <c r="X213" s="407"/>
      <c r="Y213" s="407"/>
      <c r="Z213" s="407"/>
      <c r="AA213" s="407"/>
      <c r="AB213" s="407"/>
    </row>
    <row r="214" spans="1:28" x14ac:dyDescent="0.25">
      <c r="A214" s="471"/>
      <c r="B214" s="407"/>
      <c r="C214" s="471"/>
      <c r="D214" s="407"/>
      <c r="E214" s="536"/>
      <c r="F214" s="407"/>
      <c r="G214" s="407"/>
      <c r="H214" s="407"/>
      <c r="I214" s="407"/>
      <c r="J214" s="407"/>
      <c r="K214" s="407"/>
      <c r="L214" s="407"/>
      <c r="M214" s="407"/>
      <c r="N214" s="407"/>
      <c r="O214" s="407"/>
      <c r="P214" s="407"/>
      <c r="Q214" s="407"/>
      <c r="R214" s="407"/>
      <c r="S214" s="407"/>
      <c r="T214" s="407"/>
      <c r="U214" s="407"/>
      <c r="V214" s="407"/>
      <c r="W214" s="407"/>
      <c r="X214" s="407"/>
      <c r="Y214" s="407"/>
      <c r="Z214" s="407"/>
      <c r="AA214" s="407"/>
      <c r="AB214" s="407"/>
    </row>
    <row r="215" spans="1:28" x14ac:dyDescent="0.25">
      <c r="A215" s="471"/>
      <c r="B215" s="407"/>
      <c r="C215" s="471"/>
      <c r="D215" s="407"/>
      <c r="E215" s="536"/>
      <c r="F215" s="407"/>
      <c r="G215" s="407"/>
      <c r="H215" s="407"/>
      <c r="I215" s="407"/>
      <c r="J215" s="407"/>
      <c r="K215" s="407"/>
      <c r="L215" s="407"/>
      <c r="M215" s="407"/>
      <c r="N215" s="407"/>
      <c r="O215" s="407"/>
      <c r="P215" s="407"/>
      <c r="Q215" s="407"/>
      <c r="R215" s="407"/>
      <c r="S215" s="407"/>
      <c r="T215" s="407"/>
      <c r="U215" s="407"/>
      <c r="V215" s="407"/>
      <c r="W215" s="407"/>
      <c r="X215" s="407"/>
      <c r="Y215" s="407"/>
      <c r="Z215" s="407"/>
      <c r="AA215" s="407"/>
      <c r="AB215" s="407"/>
    </row>
    <row r="216" spans="1:28" x14ac:dyDescent="0.25">
      <c r="A216" s="471"/>
      <c r="B216" s="407"/>
      <c r="C216" s="471"/>
      <c r="D216" s="407"/>
      <c r="E216" s="536"/>
      <c r="F216" s="407"/>
      <c r="G216" s="407"/>
      <c r="H216" s="407"/>
      <c r="I216" s="407"/>
      <c r="J216" s="407"/>
      <c r="K216" s="407"/>
      <c r="L216" s="407"/>
      <c r="M216" s="407"/>
      <c r="N216" s="407"/>
      <c r="O216" s="407"/>
      <c r="P216" s="407"/>
      <c r="Q216" s="407"/>
      <c r="R216" s="407"/>
      <c r="S216" s="407"/>
      <c r="T216" s="407"/>
      <c r="U216" s="407"/>
      <c r="V216" s="407"/>
      <c r="W216" s="407"/>
      <c r="X216" s="407"/>
      <c r="Y216" s="407"/>
      <c r="Z216" s="407"/>
      <c r="AA216" s="407"/>
      <c r="AB216" s="407"/>
    </row>
    <row r="217" spans="1:28" x14ac:dyDescent="0.25">
      <c r="A217" s="471"/>
      <c r="B217" s="407"/>
      <c r="C217" s="471"/>
      <c r="D217" s="407"/>
      <c r="E217" s="536"/>
      <c r="F217" s="407"/>
      <c r="G217" s="407"/>
      <c r="H217" s="407"/>
      <c r="I217" s="407"/>
      <c r="J217" s="407"/>
      <c r="K217" s="407"/>
      <c r="L217" s="407"/>
      <c r="M217" s="407"/>
      <c r="N217" s="407"/>
      <c r="O217" s="407"/>
      <c r="P217" s="407"/>
      <c r="Q217" s="407"/>
      <c r="R217" s="407"/>
      <c r="S217" s="407"/>
      <c r="T217" s="407"/>
      <c r="U217" s="407"/>
      <c r="V217" s="407"/>
      <c r="W217" s="407"/>
      <c r="X217" s="407"/>
      <c r="Y217" s="407"/>
      <c r="Z217" s="407"/>
      <c r="AA217" s="407"/>
      <c r="AB217" s="407"/>
    </row>
    <row r="218" spans="1:28" x14ac:dyDescent="0.25">
      <c r="A218" s="471"/>
      <c r="B218" s="407"/>
      <c r="C218" s="471"/>
      <c r="D218" s="407"/>
      <c r="E218" s="536"/>
      <c r="F218" s="407"/>
      <c r="G218" s="407"/>
      <c r="H218" s="407"/>
      <c r="I218" s="407"/>
      <c r="J218" s="407"/>
      <c r="K218" s="407"/>
      <c r="L218" s="407"/>
      <c r="M218" s="407"/>
      <c r="N218" s="407"/>
      <c r="O218" s="407"/>
      <c r="P218" s="407"/>
      <c r="Q218" s="407"/>
      <c r="R218" s="407"/>
      <c r="S218" s="407"/>
      <c r="T218" s="407"/>
      <c r="U218" s="407"/>
      <c r="V218" s="407"/>
      <c r="W218" s="407"/>
      <c r="X218" s="407"/>
      <c r="Y218" s="407"/>
      <c r="Z218" s="407"/>
      <c r="AA218" s="407"/>
      <c r="AB218" s="407"/>
    </row>
    <row r="219" spans="1:28" x14ac:dyDescent="0.25">
      <c r="A219" s="471"/>
      <c r="B219" s="407"/>
      <c r="C219" s="471"/>
      <c r="D219" s="407"/>
      <c r="E219" s="536"/>
      <c r="F219" s="407"/>
      <c r="G219" s="407"/>
      <c r="H219" s="407"/>
      <c r="I219" s="407"/>
      <c r="J219" s="407"/>
      <c r="K219" s="407"/>
      <c r="L219" s="407"/>
      <c r="M219" s="407"/>
      <c r="N219" s="407"/>
      <c r="O219" s="407"/>
      <c r="P219" s="407"/>
      <c r="Q219" s="407"/>
      <c r="R219" s="407"/>
      <c r="S219" s="407"/>
      <c r="T219" s="407"/>
      <c r="U219" s="407"/>
      <c r="V219" s="407"/>
      <c r="W219" s="407"/>
      <c r="X219" s="407"/>
      <c r="Y219" s="407"/>
      <c r="Z219" s="407"/>
      <c r="AA219" s="407"/>
      <c r="AB219" s="407"/>
    </row>
    <row r="220" spans="1:28" x14ac:dyDescent="0.25">
      <c r="A220" s="471"/>
      <c r="B220" s="407"/>
      <c r="C220" s="471"/>
      <c r="D220" s="407"/>
      <c r="E220" s="536"/>
      <c r="F220" s="407"/>
      <c r="G220" s="407"/>
      <c r="H220" s="407"/>
      <c r="I220" s="407"/>
      <c r="J220" s="407"/>
      <c r="K220" s="407"/>
      <c r="L220" s="407"/>
      <c r="M220" s="407"/>
      <c r="N220" s="407"/>
      <c r="O220" s="407"/>
      <c r="P220" s="407"/>
      <c r="Q220" s="407"/>
      <c r="R220" s="407"/>
      <c r="S220" s="407"/>
      <c r="T220" s="407"/>
      <c r="U220" s="407"/>
      <c r="V220" s="407"/>
      <c r="W220" s="407"/>
      <c r="X220" s="407"/>
      <c r="Y220" s="407"/>
      <c r="Z220" s="407"/>
      <c r="AA220" s="407"/>
      <c r="AB220" s="407"/>
    </row>
    <row r="221" spans="1:28" x14ac:dyDescent="0.25">
      <c r="A221" s="471"/>
      <c r="B221" s="407"/>
      <c r="C221" s="471"/>
      <c r="D221" s="407"/>
      <c r="E221" s="536"/>
      <c r="F221" s="407"/>
      <c r="G221" s="407"/>
      <c r="H221" s="407"/>
      <c r="I221" s="407"/>
      <c r="J221" s="407"/>
      <c r="K221" s="407"/>
      <c r="L221" s="407"/>
      <c r="M221" s="407"/>
      <c r="N221" s="407"/>
      <c r="O221" s="407"/>
      <c r="P221" s="407"/>
      <c r="Q221" s="407"/>
      <c r="R221" s="407"/>
      <c r="S221" s="407"/>
      <c r="T221" s="407"/>
      <c r="U221" s="407"/>
      <c r="V221" s="407"/>
      <c r="W221" s="407"/>
      <c r="X221" s="407"/>
      <c r="Y221" s="407"/>
      <c r="Z221" s="407"/>
      <c r="AA221" s="407"/>
      <c r="AB221" s="407"/>
    </row>
    <row r="222" spans="1:28" x14ac:dyDescent="0.25">
      <c r="A222" s="471"/>
      <c r="B222" s="407"/>
      <c r="C222" s="471"/>
      <c r="D222" s="407"/>
      <c r="E222" s="536"/>
      <c r="F222" s="407"/>
      <c r="G222" s="407"/>
      <c r="H222" s="407"/>
      <c r="I222" s="407"/>
      <c r="J222" s="407"/>
      <c r="K222" s="407"/>
      <c r="L222" s="407"/>
      <c r="M222" s="407"/>
      <c r="N222" s="407"/>
      <c r="O222" s="407"/>
      <c r="P222" s="407"/>
      <c r="Q222" s="407"/>
      <c r="R222" s="407"/>
      <c r="S222" s="407"/>
      <c r="T222" s="407"/>
      <c r="U222" s="407"/>
      <c r="V222" s="407"/>
      <c r="W222" s="407"/>
      <c r="X222" s="407"/>
      <c r="Y222" s="407"/>
      <c r="Z222" s="407"/>
      <c r="AA222" s="407"/>
      <c r="AB222" s="407"/>
    </row>
    <row r="223" spans="1:28" x14ac:dyDescent="0.25">
      <c r="A223" s="471"/>
      <c r="B223" s="407"/>
      <c r="C223" s="471"/>
      <c r="D223" s="407"/>
      <c r="E223" s="536"/>
      <c r="F223" s="407"/>
      <c r="G223" s="407"/>
      <c r="H223" s="407"/>
      <c r="I223" s="407"/>
      <c r="J223" s="407"/>
      <c r="K223" s="407"/>
      <c r="L223" s="407"/>
      <c r="M223" s="407"/>
      <c r="N223" s="407"/>
      <c r="O223" s="407"/>
      <c r="P223" s="407"/>
      <c r="Q223" s="407"/>
      <c r="R223" s="407"/>
      <c r="S223" s="407"/>
      <c r="T223" s="407"/>
      <c r="U223" s="407"/>
      <c r="V223" s="407"/>
      <c r="W223" s="407"/>
      <c r="X223" s="407"/>
      <c r="Y223" s="407"/>
      <c r="Z223" s="407"/>
      <c r="AA223" s="407"/>
      <c r="AB223" s="407"/>
    </row>
    <row r="224" spans="1:28" x14ac:dyDescent="0.25">
      <c r="A224" s="471"/>
      <c r="B224" s="407"/>
      <c r="C224" s="471"/>
      <c r="D224" s="407"/>
      <c r="E224" s="536"/>
      <c r="F224" s="407"/>
      <c r="G224" s="407"/>
      <c r="H224" s="407"/>
      <c r="I224" s="407"/>
      <c r="J224" s="407"/>
      <c r="K224" s="407"/>
      <c r="L224" s="407"/>
      <c r="M224" s="407"/>
      <c r="N224" s="407"/>
      <c r="O224" s="407"/>
      <c r="P224" s="407"/>
      <c r="Q224" s="407"/>
      <c r="R224" s="407"/>
      <c r="S224" s="407"/>
      <c r="T224" s="407"/>
      <c r="U224" s="407"/>
      <c r="V224" s="407"/>
      <c r="W224" s="407"/>
      <c r="X224" s="407"/>
      <c r="Y224" s="407"/>
      <c r="Z224" s="407"/>
      <c r="AA224" s="407"/>
      <c r="AB224" s="407"/>
    </row>
    <row r="225" spans="1:28" x14ac:dyDescent="0.25">
      <c r="A225" s="471"/>
      <c r="B225" s="407"/>
      <c r="C225" s="471"/>
      <c r="D225" s="407"/>
      <c r="E225" s="536"/>
      <c r="F225" s="407"/>
      <c r="G225" s="407"/>
      <c r="H225" s="407"/>
      <c r="I225" s="407"/>
      <c r="J225" s="407"/>
      <c r="K225" s="407"/>
      <c r="L225" s="407"/>
      <c r="M225" s="407"/>
      <c r="N225" s="407"/>
      <c r="O225" s="407"/>
      <c r="P225" s="407"/>
      <c r="Q225" s="407"/>
      <c r="R225" s="407"/>
      <c r="S225" s="407"/>
      <c r="T225" s="407"/>
      <c r="U225" s="407"/>
      <c r="V225" s="407"/>
      <c r="W225" s="407"/>
      <c r="X225" s="407"/>
      <c r="Y225" s="407"/>
      <c r="Z225" s="407"/>
      <c r="AA225" s="407"/>
      <c r="AB225" s="407"/>
    </row>
    <row r="226" spans="1:28" x14ac:dyDescent="0.25">
      <c r="A226" s="471"/>
      <c r="B226" s="407"/>
      <c r="C226" s="471"/>
      <c r="D226" s="407"/>
      <c r="E226" s="536"/>
      <c r="F226" s="407"/>
      <c r="G226" s="407"/>
      <c r="H226" s="407"/>
      <c r="I226" s="407"/>
      <c r="J226" s="407"/>
      <c r="K226" s="407"/>
      <c r="L226" s="407"/>
      <c r="M226" s="407"/>
      <c r="N226" s="407"/>
      <c r="O226" s="407"/>
      <c r="P226" s="407"/>
      <c r="Q226" s="407"/>
      <c r="R226" s="407"/>
      <c r="S226" s="407"/>
      <c r="T226" s="407"/>
      <c r="U226" s="407"/>
      <c r="V226" s="407"/>
      <c r="W226" s="407"/>
      <c r="X226" s="407"/>
      <c r="Y226" s="407"/>
      <c r="Z226" s="407"/>
      <c r="AA226" s="407"/>
      <c r="AB226" s="407"/>
    </row>
    <row r="227" spans="1:28" x14ac:dyDescent="0.25">
      <c r="A227" s="471"/>
      <c r="B227" s="407"/>
      <c r="C227" s="471"/>
      <c r="D227" s="407"/>
      <c r="E227" s="536"/>
      <c r="F227" s="407"/>
      <c r="G227" s="407"/>
      <c r="H227" s="407"/>
      <c r="I227" s="407"/>
      <c r="J227" s="407"/>
      <c r="K227" s="407"/>
      <c r="L227" s="407"/>
      <c r="M227" s="407"/>
      <c r="N227" s="407"/>
      <c r="O227" s="407"/>
      <c r="P227" s="407"/>
      <c r="Q227" s="407"/>
      <c r="R227" s="407"/>
      <c r="S227" s="407"/>
      <c r="T227" s="407"/>
      <c r="U227" s="407"/>
      <c r="V227" s="407"/>
      <c r="W227" s="407"/>
      <c r="X227" s="407"/>
      <c r="Y227" s="407"/>
      <c r="Z227" s="407"/>
      <c r="AA227" s="407"/>
      <c r="AB227" s="407"/>
    </row>
    <row r="228" spans="1:28" x14ac:dyDescent="0.25">
      <c r="A228" s="471"/>
      <c r="B228" s="407"/>
      <c r="C228" s="471"/>
      <c r="D228" s="407"/>
      <c r="E228" s="536"/>
      <c r="F228" s="407"/>
      <c r="G228" s="407"/>
      <c r="H228" s="407"/>
      <c r="I228" s="407"/>
      <c r="J228" s="407"/>
      <c r="K228" s="407"/>
      <c r="L228" s="407"/>
      <c r="M228" s="407"/>
      <c r="N228" s="407"/>
      <c r="O228" s="407"/>
      <c r="P228" s="407"/>
      <c r="Q228" s="407"/>
      <c r="R228" s="407"/>
      <c r="S228" s="407"/>
      <c r="T228" s="407"/>
      <c r="U228" s="407"/>
      <c r="V228" s="407"/>
      <c r="W228" s="407"/>
      <c r="X228" s="407"/>
      <c r="Y228" s="407"/>
      <c r="Z228" s="407"/>
      <c r="AA228" s="407"/>
      <c r="AB228" s="407"/>
    </row>
    <row r="229" spans="1:28" x14ac:dyDescent="0.25">
      <c r="A229" s="471"/>
      <c r="B229" s="407"/>
      <c r="C229" s="471"/>
      <c r="D229" s="407"/>
      <c r="E229" s="536"/>
      <c r="F229" s="407"/>
      <c r="G229" s="407"/>
      <c r="H229" s="407"/>
      <c r="I229" s="407"/>
      <c r="J229" s="407"/>
      <c r="K229" s="407"/>
      <c r="L229" s="407"/>
      <c r="M229" s="407"/>
      <c r="N229" s="407"/>
      <c r="O229" s="407"/>
      <c r="P229" s="407"/>
      <c r="Q229" s="407"/>
      <c r="R229" s="407"/>
      <c r="S229" s="407"/>
      <c r="T229" s="407"/>
      <c r="U229" s="407"/>
      <c r="V229" s="407"/>
      <c r="W229" s="407"/>
      <c r="X229" s="407"/>
      <c r="Y229" s="407"/>
      <c r="Z229" s="407"/>
      <c r="AA229" s="407"/>
      <c r="AB229" s="407"/>
    </row>
    <row r="230" spans="1:28" x14ac:dyDescent="0.25">
      <c r="A230" s="471"/>
      <c r="B230" s="407"/>
      <c r="C230" s="471"/>
      <c r="D230" s="407"/>
      <c r="E230" s="536"/>
      <c r="F230" s="407"/>
      <c r="G230" s="407"/>
      <c r="H230" s="407"/>
      <c r="I230" s="407"/>
      <c r="J230" s="407"/>
      <c r="K230" s="407"/>
      <c r="L230" s="407"/>
      <c r="M230" s="407"/>
      <c r="N230" s="407"/>
      <c r="O230" s="407"/>
      <c r="P230" s="407"/>
      <c r="Q230" s="407"/>
      <c r="R230" s="407"/>
      <c r="S230" s="407"/>
      <c r="T230" s="407"/>
      <c r="U230" s="407"/>
      <c r="V230" s="407"/>
      <c r="W230" s="407"/>
      <c r="X230" s="407"/>
      <c r="Y230" s="407"/>
      <c r="Z230" s="407"/>
      <c r="AA230" s="407"/>
      <c r="AB230" s="407"/>
    </row>
    <row r="231" spans="1:28" x14ac:dyDescent="0.25">
      <c r="A231" s="471"/>
      <c r="B231" s="407"/>
      <c r="C231" s="471"/>
      <c r="D231" s="407"/>
      <c r="E231" s="536"/>
      <c r="F231" s="407"/>
      <c r="G231" s="407"/>
      <c r="H231" s="407"/>
      <c r="I231" s="407"/>
      <c r="J231" s="407"/>
      <c r="K231" s="407"/>
      <c r="L231" s="407"/>
      <c r="M231" s="407"/>
      <c r="N231" s="407"/>
      <c r="O231" s="407"/>
      <c r="P231" s="407"/>
      <c r="Q231" s="407"/>
      <c r="R231" s="407"/>
      <c r="S231" s="407"/>
      <c r="T231" s="407"/>
      <c r="U231" s="407"/>
      <c r="V231" s="407"/>
      <c r="W231" s="407"/>
      <c r="X231" s="407"/>
      <c r="Y231" s="407"/>
      <c r="Z231" s="407"/>
      <c r="AA231" s="407"/>
      <c r="AB231" s="407"/>
    </row>
    <row r="232" spans="1:28" x14ac:dyDescent="0.25">
      <c r="A232" s="471"/>
      <c r="B232" s="407"/>
      <c r="C232" s="471"/>
      <c r="D232" s="407"/>
      <c r="E232" s="536"/>
      <c r="F232" s="407"/>
      <c r="G232" s="407"/>
      <c r="H232" s="407"/>
      <c r="I232" s="407"/>
      <c r="J232" s="407"/>
      <c r="K232" s="407"/>
      <c r="L232" s="407"/>
      <c r="M232" s="407"/>
      <c r="N232" s="407"/>
      <c r="O232" s="407"/>
      <c r="P232" s="407"/>
      <c r="Q232" s="407"/>
      <c r="R232" s="407"/>
      <c r="S232" s="407"/>
      <c r="T232" s="407"/>
      <c r="U232" s="407"/>
      <c r="V232" s="407"/>
      <c r="W232" s="407"/>
      <c r="X232" s="407"/>
      <c r="Y232" s="407"/>
      <c r="Z232" s="407"/>
      <c r="AA232" s="407"/>
      <c r="AB232" s="407"/>
    </row>
    <row r="233" spans="1:28" x14ac:dyDescent="0.25">
      <c r="A233" s="471"/>
      <c r="B233" s="407"/>
      <c r="C233" s="471"/>
      <c r="D233" s="407"/>
      <c r="E233" s="536"/>
      <c r="F233" s="407"/>
      <c r="G233" s="407"/>
      <c r="H233" s="407"/>
      <c r="I233" s="407"/>
      <c r="J233" s="407"/>
      <c r="K233" s="407"/>
      <c r="L233" s="407"/>
      <c r="M233" s="407"/>
      <c r="N233" s="407"/>
      <c r="O233" s="407"/>
      <c r="P233" s="407"/>
      <c r="Q233" s="407"/>
      <c r="R233" s="407"/>
      <c r="S233" s="407"/>
      <c r="T233" s="407"/>
      <c r="U233" s="407"/>
      <c r="V233" s="407"/>
      <c r="W233" s="407"/>
      <c r="X233" s="407"/>
      <c r="Y233" s="407"/>
      <c r="Z233" s="407"/>
      <c r="AA233" s="407"/>
      <c r="AB233" s="407"/>
    </row>
    <row r="234" spans="1:28" x14ac:dyDescent="0.25">
      <c r="A234" s="471"/>
      <c r="B234" s="407"/>
      <c r="C234" s="471"/>
      <c r="D234" s="407"/>
      <c r="E234" s="536"/>
      <c r="F234" s="407"/>
      <c r="G234" s="407"/>
      <c r="H234" s="407"/>
      <c r="I234" s="407"/>
      <c r="J234" s="407"/>
      <c r="K234" s="407"/>
      <c r="L234" s="407"/>
      <c r="M234" s="407"/>
      <c r="N234" s="407"/>
      <c r="O234" s="407"/>
      <c r="P234" s="407"/>
      <c r="Q234" s="407"/>
      <c r="R234" s="407"/>
      <c r="S234" s="407"/>
      <c r="T234" s="407"/>
      <c r="U234" s="407"/>
      <c r="V234" s="407"/>
      <c r="W234" s="407"/>
      <c r="X234" s="407"/>
      <c r="Y234" s="407"/>
      <c r="Z234" s="407"/>
      <c r="AA234" s="407"/>
      <c r="AB234" s="407"/>
    </row>
    <row r="235" spans="1:28" x14ac:dyDescent="0.25">
      <c r="A235" s="471"/>
      <c r="B235" s="407"/>
      <c r="C235" s="471"/>
      <c r="D235" s="407"/>
      <c r="E235" s="536"/>
      <c r="F235" s="407"/>
      <c r="G235" s="407"/>
      <c r="H235" s="407"/>
      <c r="I235" s="407"/>
      <c r="J235" s="407"/>
      <c r="K235" s="407"/>
      <c r="L235" s="407"/>
      <c r="M235" s="407"/>
      <c r="N235" s="407"/>
      <c r="O235" s="407"/>
      <c r="P235" s="407"/>
      <c r="Q235" s="407"/>
      <c r="R235" s="407"/>
      <c r="S235" s="407"/>
      <c r="T235" s="407"/>
      <c r="U235" s="407"/>
      <c r="V235" s="407"/>
      <c r="W235" s="407"/>
      <c r="X235" s="407"/>
      <c r="Y235" s="407"/>
      <c r="Z235" s="407"/>
      <c r="AA235" s="407"/>
      <c r="AB235" s="407"/>
    </row>
    <row r="236" spans="1:28" x14ac:dyDescent="0.25">
      <c r="A236" s="471"/>
      <c r="B236" s="407"/>
      <c r="C236" s="471"/>
      <c r="D236" s="407"/>
      <c r="E236" s="536"/>
      <c r="F236" s="407"/>
      <c r="G236" s="407"/>
      <c r="H236" s="407"/>
      <c r="I236" s="407"/>
      <c r="J236" s="407"/>
      <c r="K236" s="407"/>
      <c r="L236" s="407"/>
      <c r="M236" s="407"/>
      <c r="N236" s="407"/>
      <c r="O236" s="407"/>
      <c r="P236" s="407"/>
      <c r="Q236" s="407"/>
      <c r="R236" s="407"/>
      <c r="S236" s="407"/>
      <c r="T236" s="407"/>
      <c r="U236" s="407"/>
      <c r="V236" s="407"/>
      <c r="W236" s="407"/>
      <c r="X236" s="407"/>
      <c r="Y236" s="407"/>
      <c r="Z236" s="407"/>
      <c r="AA236" s="407"/>
      <c r="AB236" s="407"/>
    </row>
    <row r="237" spans="1:28" x14ac:dyDescent="0.25">
      <c r="A237" s="471"/>
      <c r="B237" s="407"/>
      <c r="C237" s="471"/>
      <c r="D237" s="407"/>
      <c r="E237" s="536"/>
      <c r="F237" s="407"/>
      <c r="G237" s="407"/>
      <c r="H237" s="407"/>
      <c r="I237" s="407"/>
      <c r="J237" s="407"/>
      <c r="K237" s="407"/>
      <c r="L237" s="407"/>
      <c r="M237" s="407"/>
      <c r="N237" s="407"/>
      <c r="O237" s="407"/>
      <c r="P237" s="407"/>
      <c r="Q237" s="407"/>
      <c r="R237" s="407"/>
      <c r="S237" s="407"/>
      <c r="T237" s="407"/>
      <c r="U237" s="407"/>
      <c r="V237" s="407"/>
      <c r="W237" s="407"/>
      <c r="X237" s="407"/>
      <c r="Y237" s="407"/>
      <c r="Z237" s="407"/>
      <c r="AA237" s="407"/>
      <c r="AB237" s="407"/>
    </row>
    <row r="238" spans="1:28" x14ac:dyDescent="0.25">
      <c r="A238" s="471"/>
      <c r="B238" s="407"/>
      <c r="C238" s="471"/>
      <c r="D238" s="407"/>
      <c r="E238" s="536"/>
      <c r="F238" s="407"/>
      <c r="G238" s="407"/>
      <c r="H238" s="407"/>
      <c r="I238" s="407"/>
      <c r="J238" s="407"/>
      <c r="K238" s="407"/>
      <c r="L238" s="407"/>
      <c r="M238" s="407"/>
      <c r="N238" s="407"/>
      <c r="O238" s="407"/>
      <c r="P238" s="407"/>
      <c r="Q238" s="407"/>
      <c r="R238" s="407"/>
      <c r="S238" s="407"/>
      <c r="T238" s="407"/>
      <c r="U238" s="407"/>
      <c r="V238" s="407"/>
      <c r="W238" s="407"/>
      <c r="X238" s="407"/>
      <c r="Y238" s="407"/>
      <c r="Z238" s="407"/>
      <c r="AA238" s="407"/>
      <c r="AB238" s="407"/>
    </row>
    <row r="239" spans="1:28" x14ac:dyDescent="0.25">
      <c r="A239" s="471"/>
      <c r="B239" s="407"/>
      <c r="C239" s="471"/>
      <c r="D239" s="407"/>
      <c r="E239" s="536"/>
      <c r="F239" s="407"/>
      <c r="G239" s="407"/>
      <c r="H239" s="407"/>
      <c r="I239" s="407"/>
      <c r="J239" s="407"/>
      <c r="K239" s="407"/>
      <c r="L239" s="407"/>
      <c r="M239" s="407"/>
      <c r="N239" s="407"/>
      <c r="O239" s="407"/>
      <c r="P239" s="407"/>
      <c r="Q239" s="407"/>
      <c r="R239" s="407"/>
      <c r="S239" s="407"/>
      <c r="T239" s="407"/>
      <c r="U239" s="407"/>
      <c r="V239" s="407"/>
      <c r="W239" s="407"/>
      <c r="X239" s="407"/>
      <c r="Y239" s="407"/>
      <c r="Z239" s="407"/>
      <c r="AA239" s="407"/>
      <c r="AB239" s="407"/>
    </row>
    <row r="240" spans="1:28" x14ac:dyDescent="0.25">
      <c r="A240" s="471"/>
      <c r="B240" s="407"/>
      <c r="C240" s="471"/>
      <c r="D240" s="407"/>
      <c r="E240" s="536"/>
      <c r="F240" s="407"/>
      <c r="G240" s="407"/>
      <c r="H240" s="407"/>
      <c r="I240" s="407"/>
      <c r="J240" s="407"/>
      <c r="K240" s="407"/>
      <c r="L240" s="407"/>
      <c r="M240" s="407"/>
      <c r="N240" s="407"/>
      <c r="O240" s="407"/>
      <c r="P240" s="407"/>
      <c r="Q240" s="407"/>
      <c r="R240" s="407"/>
      <c r="S240" s="407"/>
      <c r="T240" s="407"/>
      <c r="U240" s="407"/>
      <c r="V240" s="407"/>
      <c r="W240" s="407"/>
      <c r="X240" s="407"/>
      <c r="Y240" s="407"/>
      <c r="Z240" s="407"/>
      <c r="AA240" s="407"/>
      <c r="AB240" s="407"/>
    </row>
    <row r="241" spans="1:28" x14ac:dyDescent="0.25">
      <c r="A241" s="471"/>
      <c r="B241" s="407"/>
      <c r="C241" s="471"/>
      <c r="D241" s="407"/>
      <c r="E241" s="536"/>
      <c r="F241" s="407"/>
      <c r="G241" s="407"/>
      <c r="H241" s="407"/>
      <c r="I241" s="407"/>
      <c r="J241" s="407"/>
      <c r="K241" s="407"/>
      <c r="L241" s="407"/>
      <c r="M241" s="407"/>
      <c r="N241" s="407"/>
      <c r="O241" s="407"/>
      <c r="P241" s="407"/>
      <c r="Q241" s="407"/>
      <c r="R241" s="407"/>
      <c r="S241" s="407"/>
      <c r="T241" s="407"/>
      <c r="U241" s="407"/>
      <c r="V241" s="407"/>
      <c r="W241" s="407"/>
      <c r="X241" s="407"/>
      <c r="Y241" s="407"/>
      <c r="Z241" s="407"/>
      <c r="AA241" s="407"/>
      <c r="AB241" s="407"/>
    </row>
    <row r="242" spans="1:28" x14ac:dyDescent="0.25">
      <c r="A242" s="471"/>
      <c r="B242" s="407"/>
      <c r="C242" s="471"/>
      <c r="D242" s="407"/>
      <c r="E242" s="536"/>
      <c r="F242" s="407"/>
      <c r="G242" s="407"/>
      <c r="H242" s="407"/>
      <c r="I242" s="407"/>
      <c r="J242" s="407"/>
      <c r="K242" s="407"/>
      <c r="L242" s="407"/>
      <c r="M242" s="407"/>
      <c r="N242" s="407"/>
      <c r="O242" s="407"/>
      <c r="P242" s="407"/>
      <c r="Q242" s="407"/>
      <c r="R242" s="407"/>
      <c r="S242" s="407"/>
      <c r="T242" s="407"/>
      <c r="U242" s="407"/>
      <c r="V242" s="407"/>
      <c r="W242" s="407"/>
      <c r="X242" s="407"/>
      <c r="Y242" s="407"/>
      <c r="Z242" s="407"/>
      <c r="AA242" s="407"/>
      <c r="AB242" s="407"/>
    </row>
    <row r="243" spans="1:28" x14ac:dyDescent="0.25">
      <c r="A243" s="471"/>
      <c r="B243" s="407"/>
      <c r="C243" s="471"/>
      <c r="D243" s="407"/>
      <c r="E243" s="536"/>
      <c r="F243" s="407"/>
      <c r="G243" s="407"/>
      <c r="H243" s="407"/>
      <c r="I243" s="407"/>
      <c r="J243" s="407"/>
      <c r="K243" s="407"/>
      <c r="L243" s="407"/>
      <c r="M243" s="407"/>
      <c r="N243" s="407"/>
      <c r="O243" s="407"/>
      <c r="P243" s="407"/>
      <c r="Q243" s="407"/>
      <c r="R243" s="407"/>
      <c r="S243" s="407"/>
      <c r="T243" s="407"/>
      <c r="U243" s="407"/>
      <c r="V243" s="407"/>
      <c r="W243" s="407"/>
      <c r="X243" s="407"/>
      <c r="Y243" s="407"/>
      <c r="Z243" s="407"/>
      <c r="AA243" s="407"/>
      <c r="AB243" s="407"/>
    </row>
    <row r="244" spans="1:28" x14ac:dyDescent="0.25">
      <c r="A244" s="471"/>
      <c r="B244" s="407"/>
      <c r="C244" s="471"/>
      <c r="D244" s="407"/>
      <c r="E244" s="536"/>
      <c r="F244" s="407"/>
      <c r="G244" s="407"/>
      <c r="H244" s="407"/>
      <c r="I244" s="407"/>
      <c r="J244" s="407"/>
      <c r="K244" s="407"/>
      <c r="L244" s="407"/>
      <c r="M244" s="407"/>
      <c r="N244" s="407"/>
      <c r="O244" s="407"/>
      <c r="P244" s="407"/>
      <c r="Q244" s="407"/>
      <c r="R244" s="407"/>
      <c r="S244" s="407"/>
      <c r="T244" s="407"/>
      <c r="U244" s="407"/>
      <c r="V244" s="407"/>
      <c r="W244" s="407"/>
      <c r="X244" s="407"/>
      <c r="Y244" s="407"/>
      <c r="Z244" s="407"/>
      <c r="AA244" s="407"/>
      <c r="AB244" s="407"/>
    </row>
    <row r="245" spans="1:28" x14ac:dyDescent="0.25">
      <c r="A245" s="471"/>
      <c r="B245" s="407"/>
      <c r="C245" s="471"/>
      <c r="D245" s="407"/>
      <c r="E245" s="536"/>
      <c r="F245" s="407"/>
      <c r="G245" s="407"/>
      <c r="H245" s="407"/>
      <c r="I245" s="407"/>
      <c r="J245" s="407"/>
      <c r="K245" s="407"/>
      <c r="L245" s="407"/>
      <c r="M245" s="407"/>
      <c r="N245" s="407"/>
      <c r="O245" s="407"/>
      <c r="P245" s="407"/>
      <c r="Q245" s="407"/>
      <c r="R245" s="407"/>
      <c r="S245" s="407"/>
      <c r="T245" s="407"/>
      <c r="U245" s="407"/>
      <c r="V245" s="407"/>
      <c r="W245" s="407"/>
      <c r="X245" s="407"/>
      <c r="Y245" s="407"/>
      <c r="Z245" s="407"/>
      <c r="AA245" s="407"/>
      <c r="AB245" s="407"/>
    </row>
    <row r="246" spans="1:28" x14ac:dyDescent="0.25">
      <c r="A246" s="471"/>
      <c r="B246" s="407"/>
      <c r="C246" s="471"/>
      <c r="D246" s="407"/>
      <c r="E246" s="536"/>
      <c r="F246" s="407"/>
      <c r="G246" s="407"/>
      <c r="H246" s="407"/>
      <c r="I246" s="407"/>
      <c r="J246" s="407"/>
      <c r="K246" s="407"/>
      <c r="L246" s="407"/>
      <c r="M246" s="407"/>
      <c r="N246" s="407"/>
      <c r="O246" s="407"/>
      <c r="P246" s="407"/>
      <c r="Q246" s="407"/>
      <c r="R246" s="407"/>
      <c r="S246" s="407"/>
      <c r="T246" s="407"/>
      <c r="U246" s="407"/>
      <c r="V246" s="407"/>
      <c r="W246" s="407"/>
      <c r="X246" s="407"/>
      <c r="Y246" s="407"/>
      <c r="Z246" s="407"/>
      <c r="AA246" s="407"/>
      <c r="AB246" s="407"/>
    </row>
    <row r="247" spans="1:28" x14ac:dyDescent="0.25">
      <c r="A247" s="471"/>
      <c r="B247" s="407"/>
      <c r="C247" s="471"/>
      <c r="D247" s="407"/>
      <c r="E247" s="536"/>
      <c r="F247" s="407"/>
      <c r="G247" s="407"/>
      <c r="H247" s="407"/>
      <c r="I247" s="407"/>
      <c r="J247" s="407"/>
      <c r="K247" s="407"/>
      <c r="L247" s="407"/>
      <c r="M247" s="407"/>
      <c r="N247" s="407"/>
      <c r="O247" s="407"/>
      <c r="P247" s="407"/>
      <c r="Q247" s="407"/>
      <c r="R247" s="407"/>
      <c r="S247" s="407"/>
      <c r="T247" s="407"/>
      <c r="U247" s="407"/>
      <c r="V247" s="407"/>
      <c r="W247" s="407"/>
      <c r="X247" s="407"/>
      <c r="Y247" s="407"/>
      <c r="Z247" s="407"/>
      <c r="AA247" s="407"/>
      <c r="AB247" s="407"/>
    </row>
    <row r="248" spans="1:28" x14ac:dyDescent="0.25">
      <c r="A248" s="471"/>
      <c r="B248" s="407"/>
      <c r="C248" s="471"/>
      <c r="D248" s="407"/>
      <c r="E248" s="536"/>
      <c r="F248" s="407"/>
      <c r="G248" s="407"/>
      <c r="H248" s="407"/>
      <c r="I248" s="407"/>
      <c r="J248" s="407"/>
      <c r="K248" s="407"/>
      <c r="L248" s="407"/>
      <c r="M248" s="407"/>
      <c r="N248" s="407"/>
      <c r="O248" s="407"/>
      <c r="P248" s="407"/>
      <c r="Q248" s="407"/>
      <c r="R248" s="407"/>
      <c r="S248" s="407"/>
      <c r="T248" s="407"/>
      <c r="U248" s="407"/>
      <c r="V248" s="407"/>
      <c r="W248" s="407"/>
      <c r="X248" s="407"/>
      <c r="Y248" s="407"/>
      <c r="Z248" s="407"/>
      <c r="AA248" s="407"/>
      <c r="AB248" s="407"/>
    </row>
    <row r="249" spans="1:28" x14ac:dyDescent="0.25">
      <c r="A249" s="471"/>
      <c r="B249" s="407"/>
      <c r="C249" s="471"/>
      <c r="D249" s="407"/>
      <c r="E249" s="536"/>
      <c r="F249" s="407"/>
      <c r="G249" s="407"/>
      <c r="H249" s="407"/>
      <c r="I249" s="407"/>
      <c r="J249" s="407"/>
      <c r="K249" s="407"/>
      <c r="L249" s="407"/>
      <c r="M249" s="407"/>
      <c r="N249" s="407"/>
      <c r="O249" s="407"/>
      <c r="P249" s="407"/>
      <c r="Q249" s="407"/>
      <c r="R249" s="407"/>
      <c r="S249" s="407"/>
      <c r="T249" s="407"/>
      <c r="U249" s="407"/>
      <c r="V249" s="407"/>
      <c r="W249" s="407"/>
      <c r="X249" s="407"/>
      <c r="Y249" s="407"/>
      <c r="Z249" s="407"/>
      <c r="AA249" s="407"/>
      <c r="AB249" s="407"/>
    </row>
    <row r="250" spans="1:28" x14ac:dyDescent="0.25">
      <c r="A250" s="471"/>
      <c r="B250" s="407"/>
      <c r="C250" s="471"/>
      <c r="D250" s="407"/>
      <c r="E250" s="536"/>
      <c r="F250" s="407"/>
      <c r="G250" s="407"/>
      <c r="H250" s="407"/>
      <c r="I250" s="407"/>
      <c r="J250" s="407"/>
      <c r="K250" s="407"/>
      <c r="L250" s="407"/>
      <c r="M250" s="407"/>
      <c r="N250" s="407"/>
      <c r="O250" s="407"/>
      <c r="P250" s="407"/>
      <c r="Q250" s="407"/>
      <c r="R250" s="407"/>
      <c r="S250" s="407"/>
      <c r="T250" s="407"/>
      <c r="U250" s="407"/>
      <c r="V250" s="407"/>
      <c r="W250" s="407"/>
      <c r="X250" s="407"/>
      <c r="Y250" s="407"/>
      <c r="Z250" s="407"/>
      <c r="AA250" s="407"/>
      <c r="AB250" s="407"/>
    </row>
    <row r="251" spans="1:28" x14ac:dyDescent="0.25">
      <c r="A251" s="471"/>
      <c r="B251" s="407"/>
      <c r="C251" s="471"/>
      <c r="D251" s="407"/>
      <c r="E251" s="536"/>
      <c r="F251" s="407"/>
      <c r="G251" s="407"/>
      <c r="H251" s="407"/>
      <c r="I251" s="407"/>
      <c r="J251" s="407"/>
      <c r="K251" s="407"/>
      <c r="L251" s="407"/>
      <c r="M251" s="407"/>
      <c r="N251" s="407"/>
      <c r="O251" s="407"/>
      <c r="P251" s="407"/>
      <c r="Q251" s="407"/>
      <c r="R251" s="407"/>
      <c r="S251" s="407"/>
      <c r="T251" s="407"/>
      <c r="U251" s="407"/>
      <c r="V251" s="407"/>
      <c r="W251" s="407"/>
      <c r="X251" s="407"/>
      <c r="Y251" s="407"/>
      <c r="Z251" s="407"/>
      <c r="AA251" s="407"/>
      <c r="AB251" s="407"/>
    </row>
    <row r="252" spans="1:28" x14ac:dyDescent="0.25">
      <c r="A252" s="471"/>
      <c r="B252" s="407"/>
      <c r="C252" s="471"/>
      <c r="D252" s="407"/>
      <c r="E252" s="536"/>
      <c r="F252" s="407"/>
      <c r="G252" s="407"/>
      <c r="H252" s="407"/>
      <c r="I252" s="407"/>
      <c r="J252" s="407"/>
      <c r="K252" s="407"/>
      <c r="L252" s="407"/>
      <c r="M252" s="407"/>
      <c r="N252" s="407"/>
      <c r="O252" s="407"/>
      <c r="P252" s="407"/>
      <c r="Q252" s="407"/>
      <c r="R252" s="407"/>
      <c r="S252" s="407"/>
      <c r="T252" s="407"/>
      <c r="U252" s="407"/>
      <c r="V252" s="407"/>
      <c r="W252" s="407"/>
      <c r="X252" s="407"/>
      <c r="Y252" s="407"/>
      <c r="Z252" s="407"/>
      <c r="AA252" s="407"/>
      <c r="AB252" s="407"/>
    </row>
    <row r="253" spans="1:28" x14ac:dyDescent="0.25">
      <c r="A253" s="471"/>
      <c r="B253" s="407"/>
      <c r="C253" s="471"/>
      <c r="D253" s="407"/>
      <c r="E253" s="536"/>
      <c r="F253" s="407"/>
      <c r="G253" s="407"/>
      <c r="H253" s="407"/>
      <c r="I253" s="407"/>
      <c r="J253" s="407"/>
      <c r="K253" s="407"/>
      <c r="L253" s="407"/>
      <c r="M253" s="407"/>
      <c r="N253" s="407"/>
      <c r="O253" s="407"/>
      <c r="P253" s="407"/>
      <c r="Q253" s="407"/>
      <c r="R253" s="407"/>
      <c r="S253" s="407"/>
      <c r="T253" s="407"/>
      <c r="U253" s="407"/>
      <c r="V253" s="407"/>
      <c r="W253" s="407"/>
      <c r="X253" s="407"/>
      <c r="Y253" s="407"/>
      <c r="Z253" s="407"/>
      <c r="AA253" s="407"/>
      <c r="AB253" s="407"/>
    </row>
    <row r="254" spans="1:28" x14ac:dyDescent="0.25">
      <c r="A254" s="471"/>
      <c r="B254" s="407"/>
      <c r="C254" s="471"/>
      <c r="D254" s="407"/>
      <c r="E254" s="536"/>
      <c r="F254" s="407"/>
      <c r="G254" s="407"/>
      <c r="H254" s="407"/>
      <c r="I254" s="407"/>
      <c r="J254" s="407"/>
      <c r="K254" s="407"/>
      <c r="L254" s="407"/>
      <c r="M254" s="407"/>
      <c r="N254" s="407"/>
      <c r="O254" s="407"/>
      <c r="P254" s="407"/>
      <c r="Q254" s="407"/>
      <c r="R254" s="407"/>
      <c r="S254" s="407"/>
      <c r="T254" s="407"/>
      <c r="U254" s="407"/>
      <c r="V254" s="407"/>
      <c r="W254" s="407"/>
      <c r="X254" s="407"/>
      <c r="Y254" s="407"/>
      <c r="Z254" s="407"/>
      <c r="AA254" s="407"/>
      <c r="AB254" s="407"/>
    </row>
    <row r="255" spans="1:28" x14ac:dyDescent="0.25">
      <c r="A255" s="471"/>
      <c r="B255" s="407"/>
      <c r="C255" s="471"/>
      <c r="D255" s="407"/>
      <c r="E255" s="536"/>
      <c r="F255" s="407"/>
      <c r="G255" s="407"/>
      <c r="H255" s="407"/>
      <c r="I255" s="407"/>
      <c r="J255" s="407"/>
      <c r="K255" s="407"/>
      <c r="L255" s="407"/>
      <c r="M255" s="407"/>
      <c r="N255" s="407"/>
      <c r="O255" s="407"/>
      <c r="P255" s="407"/>
      <c r="Q255" s="407"/>
      <c r="R255" s="407"/>
      <c r="S255" s="407"/>
      <c r="T255" s="407"/>
      <c r="U255" s="407"/>
      <c r="V255" s="407"/>
      <c r="W255" s="407"/>
      <c r="X255" s="407"/>
      <c r="Y255" s="407"/>
      <c r="Z255" s="407"/>
      <c r="AA255" s="407"/>
      <c r="AB255" s="407"/>
    </row>
    <row r="256" spans="1:28" x14ac:dyDescent="0.25">
      <c r="A256" s="471"/>
      <c r="B256" s="407"/>
      <c r="C256" s="471"/>
      <c r="D256" s="407"/>
      <c r="E256" s="536"/>
      <c r="F256" s="407"/>
      <c r="G256" s="407"/>
      <c r="H256" s="407"/>
      <c r="I256" s="407"/>
      <c r="J256" s="407"/>
      <c r="K256" s="407"/>
      <c r="L256" s="407"/>
      <c r="M256" s="407"/>
      <c r="N256" s="407"/>
      <c r="O256" s="407"/>
      <c r="P256" s="407"/>
      <c r="Q256" s="407"/>
      <c r="R256" s="407"/>
      <c r="S256" s="407"/>
      <c r="T256" s="407"/>
      <c r="U256" s="407"/>
      <c r="V256" s="407"/>
      <c r="W256" s="407"/>
      <c r="X256" s="407"/>
      <c r="Y256" s="407"/>
      <c r="Z256" s="407"/>
      <c r="AA256" s="407"/>
      <c r="AB256" s="407"/>
    </row>
    <row r="257" spans="1:28" x14ac:dyDescent="0.25">
      <c r="A257" s="471"/>
      <c r="B257" s="407"/>
      <c r="C257" s="471"/>
      <c r="D257" s="407"/>
      <c r="E257" s="536"/>
      <c r="F257" s="407"/>
      <c r="G257" s="407"/>
      <c r="H257" s="407"/>
      <c r="I257" s="407"/>
      <c r="J257" s="407"/>
      <c r="K257" s="407"/>
      <c r="L257" s="407"/>
      <c r="M257" s="407"/>
      <c r="N257" s="407"/>
      <c r="O257" s="407"/>
      <c r="P257" s="407"/>
      <c r="Q257" s="407"/>
      <c r="R257" s="407"/>
      <c r="S257" s="407"/>
      <c r="T257" s="407"/>
      <c r="U257" s="407"/>
      <c r="V257" s="407"/>
      <c r="W257" s="407"/>
      <c r="X257" s="407"/>
      <c r="Y257" s="407"/>
      <c r="Z257" s="407"/>
      <c r="AA257" s="407"/>
      <c r="AB257" s="407"/>
    </row>
    <row r="258" spans="1:28" x14ac:dyDescent="0.25">
      <c r="A258" s="471"/>
      <c r="B258" s="407"/>
      <c r="C258" s="471"/>
      <c r="D258" s="407"/>
      <c r="E258" s="536"/>
      <c r="F258" s="407"/>
      <c r="G258" s="407"/>
      <c r="H258" s="407"/>
      <c r="I258" s="407"/>
      <c r="J258" s="407"/>
      <c r="K258" s="407"/>
      <c r="L258" s="407"/>
      <c r="M258" s="407"/>
      <c r="N258" s="407"/>
      <c r="O258" s="407"/>
      <c r="P258" s="407"/>
      <c r="Q258" s="407"/>
      <c r="R258" s="407"/>
      <c r="S258" s="407"/>
      <c r="T258" s="407"/>
      <c r="U258" s="407"/>
      <c r="V258" s="407"/>
      <c r="W258" s="407"/>
      <c r="X258" s="407"/>
      <c r="Y258" s="407"/>
      <c r="Z258" s="407"/>
      <c r="AA258" s="407"/>
      <c r="AB258" s="407"/>
    </row>
    <row r="259" spans="1:28" x14ac:dyDescent="0.25">
      <c r="A259" s="471"/>
      <c r="B259" s="407"/>
      <c r="C259" s="471"/>
      <c r="D259" s="407"/>
      <c r="E259" s="536"/>
      <c r="F259" s="407"/>
      <c r="G259" s="407"/>
      <c r="H259" s="407"/>
      <c r="I259" s="407"/>
      <c r="J259" s="407"/>
      <c r="K259" s="407"/>
      <c r="L259" s="407"/>
      <c r="M259" s="407"/>
      <c r="N259" s="407"/>
      <c r="O259" s="407"/>
      <c r="P259" s="407"/>
      <c r="Q259" s="407"/>
      <c r="R259" s="407"/>
      <c r="S259" s="407"/>
      <c r="T259" s="407"/>
      <c r="U259" s="407"/>
      <c r="V259" s="407"/>
      <c r="W259" s="407"/>
      <c r="X259" s="407"/>
      <c r="Y259" s="407"/>
      <c r="Z259" s="407"/>
      <c r="AA259" s="407"/>
      <c r="AB259" s="407"/>
    </row>
    <row r="260" spans="1:28" x14ac:dyDescent="0.25">
      <c r="A260" s="471"/>
      <c r="B260" s="407"/>
      <c r="C260" s="471"/>
      <c r="D260" s="407"/>
      <c r="E260" s="536"/>
      <c r="F260" s="407"/>
      <c r="G260" s="407"/>
      <c r="H260" s="407"/>
      <c r="I260" s="407"/>
      <c r="J260" s="407"/>
      <c r="K260" s="407"/>
      <c r="L260" s="407"/>
      <c r="M260" s="407"/>
      <c r="N260" s="407"/>
      <c r="O260" s="407"/>
      <c r="P260" s="407"/>
      <c r="Q260" s="407"/>
      <c r="R260" s="407"/>
      <c r="S260" s="407"/>
      <c r="T260" s="407"/>
      <c r="U260" s="407"/>
      <c r="V260" s="407"/>
      <c r="W260" s="407"/>
      <c r="X260" s="407"/>
      <c r="Y260" s="407"/>
      <c r="Z260" s="407"/>
      <c r="AA260" s="407"/>
      <c r="AB260" s="407"/>
    </row>
    <row r="261" spans="1:28" x14ac:dyDescent="0.25">
      <c r="A261" s="471"/>
      <c r="B261" s="407"/>
      <c r="C261" s="471"/>
      <c r="D261" s="407"/>
      <c r="E261" s="536"/>
      <c r="F261" s="407"/>
      <c r="G261" s="407"/>
      <c r="H261" s="407"/>
      <c r="I261" s="407"/>
      <c r="J261" s="407"/>
      <c r="K261" s="407"/>
      <c r="L261" s="407"/>
      <c r="M261" s="407"/>
      <c r="N261" s="407"/>
      <c r="O261" s="407"/>
      <c r="P261" s="407"/>
      <c r="Q261" s="407"/>
      <c r="R261" s="407"/>
      <c r="S261" s="407"/>
      <c r="T261" s="407"/>
      <c r="U261" s="407"/>
      <c r="V261" s="407"/>
      <c r="W261" s="407"/>
      <c r="X261" s="407"/>
      <c r="Y261" s="407"/>
      <c r="Z261" s="407"/>
      <c r="AA261" s="407"/>
      <c r="AB261" s="407"/>
    </row>
    <row r="262" spans="1:28" x14ac:dyDescent="0.25">
      <c r="A262" s="471"/>
      <c r="B262" s="407"/>
      <c r="C262" s="471"/>
      <c r="D262" s="407"/>
      <c r="E262" s="536"/>
      <c r="F262" s="407"/>
      <c r="G262" s="407"/>
      <c r="H262" s="407"/>
      <c r="I262" s="407"/>
      <c r="J262" s="407"/>
      <c r="K262" s="407"/>
      <c r="L262" s="407"/>
      <c r="M262" s="407"/>
      <c r="N262" s="407"/>
      <c r="O262" s="407"/>
      <c r="P262" s="407"/>
      <c r="Q262" s="407"/>
      <c r="R262" s="407"/>
      <c r="S262" s="407"/>
      <c r="T262" s="407"/>
      <c r="U262" s="407"/>
      <c r="V262" s="407"/>
      <c r="W262" s="407"/>
      <c r="X262" s="407"/>
      <c r="Y262" s="407"/>
      <c r="Z262" s="407"/>
      <c r="AA262" s="407"/>
      <c r="AB262" s="407"/>
    </row>
    <row r="263" spans="1:28" x14ac:dyDescent="0.25">
      <c r="A263" s="471"/>
      <c r="B263" s="407"/>
      <c r="C263" s="471"/>
      <c r="D263" s="407"/>
      <c r="E263" s="536"/>
      <c r="F263" s="407"/>
      <c r="G263" s="407"/>
      <c r="H263" s="407"/>
      <c r="I263" s="407"/>
      <c r="J263" s="407"/>
      <c r="K263" s="407"/>
      <c r="L263" s="407"/>
      <c r="M263" s="407"/>
      <c r="N263" s="407"/>
      <c r="O263" s="407"/>
      <c r="P263" s="407"/>
      <c r="Q263" s="407"/>
      <c r="R263" s="407"/>
      <c r="S263" s="407"/>
      <c r="T263" s="407"/>
      <c r="U263" s="407"/>
      <c r="V263" s="407"/>
      <c r="W263" s="407"/>
      <c r="X263" s="407"/>
      <c r="Y263" s="407"/>
      <c r="Z263" s="407"/>
      <c r="AA263" s="407"/>
      <c r="AB263" s="407"/>
    </row>
    <row r="264" spans="1:28" x14ac:dyDescent="0.25">
      <c r="A264" s="471"/>
      <c r="B264" s="407"/>
      <c r="C264" s="471"/>
      <c r="D264" s="407"/>
      <c r="E264" s="536"/>
      <c r="F264" s="407"/>
      <c r="G264" s="407"/>
      <c r="H264" s="407"/>
      <c r="I264" s="407"/>
      <c r="J264" s="407"/>
      <c r="K264" s="407"/>
      <c r="L264" s="407"/>
      <c r="M264" s="407"/>
      <c r="N264" s="407"/>
      <c r="O264" s="407"/>
      <c r="P264" s="407"/>
      <c r="Q264" s="407"/>
      <c r="R264" s="407"/>
      <c r="S264" s="407"/>
      <c r="T264" s="407"/>
      <c r="U264" s="407"/>
      <c r="V264" s="407"/>
      <c r="W264" s="407"/>
      <c r="X264" s="407"/>
      <c r="Y264" s="407"/>
      <c r="Z264" s="407"/>
      <c r="AA264" s="407"/>
      <c r="AB264" s="407"/>
    </row>
    <row r="265" spans="1:28" x14ac:dyDescent="0.25">
      <c r="A265" s="471"/>
      <c r="B265" s="407"/>
      <c r="C265" s="471"/>
      <c r="D265" s="407"/>
      <c r="E265" s="536"/>
      <c r="F265" s="407"/>
      <c r="G265" s="407"/>
      <c r="H265" s="407"/>
      <c r="I265" s="407"/>
      <c r="J265" s="407"/>
      <c r="K265" s="407"/>
      <c r="L265" s="407"/>
      <c r="M265" s="407"/>
      <c r="N265" s="407"/>
      <c r="O265" s="407"/>
      <c r="P265" s="407"/>
      <c r="Q265" s="407"/>
      <c r="R265" s="407"/>
      <c r="S265" s="407"/>
      <c r="T265" s="407"/>
      <c r="U265" s="407"/>
      <c r="V265" s="407"/>
      <c r="W265" s="407"/>
      <c r="X265" s="407"/>
      <c r="Y265" s="407"/>
      <c r="Z265" s="407"/>
      <c r="AA265" s="407"/>
      <c r="AB265" s="407"/>
    </row>
    <row r="266" spans="1:28" x14ac:dyDescent="0.25">
      <c r="A266" s="471"/>
      <c r="B266" s="407"/>
      <c r="C266" s="471"/>
      <c r="D266" s="407"/>
      <c r="E266" s="536"/>
      <c r="F266" s="407"/>
      <c r="G266" s="407"/>
      <c r="H266" s="407"/>
      <c r="I266" s="407"/>
      <c r="J266" s="407"/>
      <c r="K266" s="407"/>
      <c r="L266" s="407"/>
      <c r="M266" s="407"/>
      <c r="N266" s="407"/>
      <c r="O266" s="407"/>
      <c r="P266" s="407"/>
      <c r="Q266" s="407"/>
      <c r="R266" s="407"/>
      <c r="S266" s="407"/>
      <c r="T266" s="407"/>
      <c r="U266" s="407"/>
      <c r="V266" s="407"/>
      <c r="W266" s="407"/>
      <c r="X266" s="407"/>
      <c r="Y266" s="407"/>
      <c r="Z266" s="407"/>
      <c r="AA266" s="407"/>
      <c r="AB266" s="407"/>
    </row>
    <row r="267" spans="1:28" x14ac:dyDescent="0.25">
      <c r="A267" s="471"/>
      <c r="B267" s="407"/>
      <c r="C267" s="471"/>
      <c r="D267" s="407"/>
      <c r="E267" s="536"/>
      <c r="F267" s="407"/>
      <c r="G267" s="407"/>
      <c r="H267" s="407"/>
      <c r="I267" s="407"/>
      <c r="J267" s="407"/>
      <c r="K267" s="407"/>
      <c r="L267" s="407"/>
      <c r="M267" s="407"/>
      <c r="N267" s="407"/>
      <c r="O267" s="407"/>
      <c r="P267" s="407"/>
      <c r="Q267" s="407"/>
      <c r="R267" s="407"/>
      <c r="S267" s="407"/>
      <c r="T267" s="407"/>
      <c r="U267" s="407"/>
      <c r="V267" s="407"/>
      <c r="W267" s="407"/>
      <c r="X267" s="407"/>
      <c r="Y267" s="407"/>
      <c r="Z267" s="407"/>
      <c r="AA267" s="407"/>
      <c r="AB267" s="407"/>
    </row>
    <row r="268" spans="1:28" x14ac:dyDescent="0.25">
      <c r="A268" s="471"/>
      <c r="B268" s="407"/>
      <c r="C268" s="471"/>
      <c r="D268" s="407"/>
      <c r="E268" s="536"/>
      <c r="F268" s="407"/>
      <c r="G268" s="407"/>
      <c r="H268" s="407"/>
      <c r="I268" s="407"/>
      <c r="J268" s="407"/>
      <c r="K268" s="407"/>
      <c r="L268" s="407"/>
      <c r="M268" s="407"/>
      <c r="N268" s="407"/>
      <c r="O268" s="407"/>
      <c r="P268" s="407"/>
      <c r="Q268" s="407"/>
      <c r="R268" s="407"/>
      <c r="S268" s="407"/>
      <c r="T268" s="407"/>
      <c r="U268" s="407"/>
      <c r="V268" s="407"/>
      <c r="W268" s="407"/>
      <c r="X268" s="407"/>
      <c r="Y268" s="407"/>
      <c r="Z268" s="407"/>
      <c r="AA268" s="407"/>
      <c r="AB268" s="407"/>
    </row>
    <row r="269" spans="1:28" x14ac:dyDescent="0.25">
      <c r="A269" s="471"/>
      <c r="B269" s="407"/>
      <c r="C269" s="471"/>
      <c r="D269" s="407"/>
      <c r="E269" s="536"/>
      <c r="F269" s="407"/>
      <c r="G269" s="407"/>
      <c r="H269" s="407"/>
      <c r="I269" s="407"/>
      <c r="J269" s="407"/>
      <c r="K269" s="407"/>
      <c r="L269" s="407"/>
      <c r="M269" s="407"/>
      <c r="N269" s="407"/>
      <c r="O269" s="407"/>
      <c r="P269" s="407"/>
      <c r="Q269" s="407"/>
      <c r="R269" s="407"/>
      <c r="S269" s="407"/>
      <c r="T269" s="407"/>
      <c r="U269" s="407"/>
      <c r="V269" s="407"/>
      <c r="W269" s="407"/>
      <c r="X269" s="407"/>
      <c r="Y269" s="407"/>
      <c r="Z269" s="407"/>
      <c r="AA269" s="407"/>
      <c r="AB269" s="407"/>
    </row>
    <row r="270" spans="1:28" x14ac:dyDescent="0.25">
      <c r="A270" s="471"/>
      <c r="B270" s="407"/>
      <c r="C270" s="471"/>
      <c r="D270" s="407"/>
      <c r="E270" s="536"/>
      <c r="F270" s="407"/>
      <c r="G270" s="407"/>
      <c r="H270" s="407"/>
      <c r="I270" s="407"/>
      <c r="J270" s="407"/>
      <c r="K270" s="407"/>
      <c r="L270" s="407"/>
      <c r="M270" s="407"/>
      <c r="N270" s="407"/>
      <c r="O270" s="407"/>
      <c r="P270" s="407"/>
      <c r="Q270" s="407"/>
      <c r="R270" s="407"/>
      <c r="S270" s="407"/>
      <c r="T270" s="407"/>
      <c r="U270" s="407"/>
      <c r="V270" s="407"/>
      <c r="W270" s="407"/>
      <c r="X270" s="407"/>
      <c r="Y270" s="407"/>
      <c r="Z270" s="407"/>
      <c r="AA270" s="407"/>
      <c r="AB270" s="407"/>
    </row>
    <row r="271" spans="1:28" x14ac:dyDescent="0.25">
      <c r="A271" s="471"/>
      <c r="B271" s="407"/>
      <c r="C271" s="471"/>
      <c r="D271" s="407"/>
      <c r="E271" s="536"/>
      <c r="F271" s="407"/>
      <c r="G271" s="407"/>
      <c r="H271" s="407"/>
      <c r="I271" s="407"/>
      <c r="J271" s="407"/>
      <c r="K271" s="407"/>
      <c r="L271" s="407"/>
      <c r="M271" s="407"/>
      <c r="N271" s="407"/>
      <c r="O271" s="407"/>
      <c r="P271" s="407"/>
      <c r="Q271" s="407"/>
      <c r="R271" s="407"/>
      <c r="S271" s="407"/>
      <c r="T271" s="407"/>
      <c r="U271" s="407"/>
      <c r="V271" s="407"/>
      <c r="W271" s="407"/>
      <c r="X271" s="407"/>
      <c r="Y271" s="407"/>
      <c r="Z271" s="407"/>
      <c r="AA271" s="407"/>
      <c r="AB271" s="407"/>
    </row>
    <row r="272" spans="1:28" x14ac:dyDescent="0.25">
      <c r="A272" s="471"/>
      <c r="B272" s="407"/>
      <c r="C272" s="471"/>
      <c r="D272" s="407"/>
      <c r="E272" s="536"/>
      <c r="F272" s="407"/>
      <c r="G272" s="407"/>
      <c r="H272" s="407"/>
      <c r="I272" s="407"/>
      <c r="J272" s="407"/>
      <c r="K272" s="407"/>
      <c r="L272" s="407"/>
      <c r="M272" s="407"/>
      <c r="N272" s="407"/>
      <c r="O272" s="407"/>
      <c r="P272" s="407"/>
      <c r="Q272" s="407"/>
      <c r="R272" s="407"/>
      <c r="S272" s="407"/>
      <c r="T272" s="407"/>
      <c r="U272" s="407"/>
      <c r="V272" s="407"/>
      <c r="W272" s="407"/>
      <c r="X272" s="407"/>
      <c r="Y272" s="407"/>
      <c r="Z272" s="407"/>
      <c r="AA272" s="407"/>
      <c r="AB272" s="407"/>
    </row>
    <row r="273" spans="1:28" x14ac:dyDescent="0.25">
      <c r="A273" s="471"/>
      <c r="B273" s="407"/>
      <c r="C273" s="471"/>
      <c r="D273" s="407"/>
      <c r="E273" s="536"/>
      <c r="F273" s="407"/>
      <c r="G273" s="407"/>
      <c r="H273" s="407"/>
      <c r="I273" s="407"/>
      <c r="J273" s="407"/>
      <c r="K273" s="407"/>
      <c r="L273" s="407"/>
      <c r="M273" s="407"/>
      <c r="N273" s="407"/>
      <c r="O273" s="407"/>
      <c r="P273" s="407"/>
      <c r="Q273" s="407"/>
      <c r="R273" s="407"/>
      <c r="S273" s="407"/>
      <c r="T273" s="407"/>
      <c r="U273" s="407"/>
      <c r="V273" s="407"/>
      <c r="W273" s="407"/>
      <c r="X273" s="407"/>
      <c r="Y273" s="407"/>
      <c r="Z273" s="407"/>
      <c r="AA273" s="407"/>
      <c r="AB273" s="407"/>
    </row>
    <row r="274" spans="1:28" x14ac:dyDescent="0.25">
      <c r="A274" s="471"/>
      <c r="B274" s="407"/>
      <c r="C274" s="471"/>
      <c r="D274" s="407"/>
      <c r="E274" s="536"/>
      <c r="F274" s="407"/>
      <c r="G274" s="407"/>
      <c r="H274" s="407"/>
      <c r="I274" s="407"/>
      <c r="J274" s="407"/>
      <c r="K274" s="407"/>
      <c r="L274" s="407"/>
      <c r="M274" s="407"/>
      <c r="N274" s="407"/>
      <c r="O274" s="407"/>
      <c r="P274" s="407"/>
      <c r="Q274" s="407"/>
      <c r="R274" s="407"/>
      <c r="S274" s="407"/>
      <c r="T274" s="407"/>
      <c r="U274" s="407"/>
      <c r="V274" s="407"/>
      <c r="W274" s="407"/>
      <c r="X274" s="407"/>
      <c r="Y274" s="407"/>
      <c r="Z274" s="407"/>
      <c r="AA274" s="407"/>
      <c r="AB274" s="407"/>
    </row>
    <row r="275" spans="1:28" x14ac:dyDescent="0.25">
      <c r="A275" s="471"/>
      <c r="B275" s="407"/>
      <c r="C275" s="471"/>
      <c r="D275" s="407"/>
      <c r="E275" s="536"/>
      <c r="F275" s="407"/>
      <c r="G275" s="407"/>
      <c r="H275" s="407"/>
      <c r="I275" s="407"/>
      <c r="J275" s="407"/>
      <c r="K275" s="407"/>
      <c r="L275" s="407"/>
      <c r="M275" s="407"/>
      <c r="N275" s="407"/>
      <c r="O275" s="407"/>
      <c r="P275" s="407"/>
      <c r="Q275" s="407"/>
      <c r="R275" s="407"/>
      <c r="S275" s="407"/>
      <c r="T275" s="407"/>
      <c r="U275" s="407"/>
      <c r="V275" s="407"/>
      <c r="W275" s="407"/>
      <c r="X275" s="407"/>
      <c r="Y275" s="407"/>
      <c r="Z275" s="407"/>
      <c r="AA275" s="407"/>
      <c r="AB275" s="407"/>
    </row>
    <row r="276" spans="1:28" x14ac:dyDescent="0.25">
      <c r="A276" s="471"/>
      <c r="B276" s="407"/>
      <c r="C276" s="471"/>
      <c r="D276" s="407"/>
      <c r="E276" s="536"/>
      <c r="F276" s="407"/>
      <c r="G276" s="407"/>
      <c r="H276" s="407"/>
      <c r="I276" s="407"/>
      <c r="J276" s="407"/>
      <c r="K276" s="407"/>
      <c r="L276" s="407"/>
      <c r="M276" s="407"/>
      <c r="N276" s="407"/>
      <c r="O276" s="407"/>
      <c r="P276" s="407"/>
      <c r="Q276" s="407"/>
      <c r="R276" s="407"/>
      <c r="S276" s="407"/>
      <c r="T276" s="407"/>
      <c r="U276" s="407"/>
      <c r="V276" s="407"/>
      <c r="W276" s="407"/>
      <c r="X276" s="407"/>
      <c r="Y276" s="407"/>
      <c r="Z276" s="407"/>
      <c r="AA276" s="407"/>
      <c r="AB276" s="407"/>
    </row>
    <row r="277" spans="1:28" x14ac:dyDescent="0.25">
      <c r="A277" s="471"/>
      <c r="B277" s="407"/>
      <c r="C277" s="471"/>
      <c r="D277" s="407"/>
      <c r="E277" s="536"/>
      <c r="F277" s="407"/>
      <c r="G277" s="407"/>
      <c r="H277" s="407"/>
      <c r="I277" s="407"/>
      <c r="J277" s="407"/>
      <c r="K277" s="407"/>
      <c r="L277" s="407"/>
      <c r="M277" s="407"/>
      <c r="N277" s="407"/>
      <c r="O277" s="407"/>
      <c r="P277" s="407"/>
      <c r="Q277" s="407"/>
      <c r="R277" s="407"/>
      <c r="S277" s="407"/>
      <c r="T277" s="407"/>
      <c r="U277" s="407"/>
      <c r="V277" s="407"/>
      <c r="W277" s="407"/>
      <c r="X277" s="407"/>
      <c r="Y277" s="407"/>
      <c r="Z277" s="407"/>
      <c r="AA277" s="407"/>
      <c r="AB277" s="407"/>
    </row>
    <row r="278" spans="1:28" x14ac:dyDescent="0.25">
      <c r="A278" s="471"/>
      <c r="B278" s="407"/>
      <c r="C278" s="471"/>
      <c r="D278" s="407"/>
      <c r="E278" s="536"/>
      <c r="F278" s="407"/>
      <c r="G278" s="407"/>
      <c r="H278" s="407"/>
      <c r="I278" s="407"/>
      <c r="J278" s="407"/>
      <c r="K278" s="407"/>
      <c r="L278" s="407"/>
      <c r="M278" s="407"/>
      <c r="N278" s="407"/>
      <c r="O278" s="407"/>
      <c r="P278" s="407"/>
      <c r="Q278" s="407"/>
      <c r="R278" s="407"/>
      <c r="S278" s="407"/>
      <c r="T278" s="407"/>
      <c r="U278" s="407"/>
      <c r="V278" s="407"/>
      <c r="W278" s="407"/>
      <c r="X278" s="407"/>
      <c r="Y278" s="407"/>
      <c r="Z278" s="407"/>
      <c r="AA278" s="407"/>
      <c r="AB278" s="407"/>
    </row>
    <row r="279" spans="1:28" x14ac:dyDescent="0.25">
      <c r="A279" s="471"/>
      <c r="B279" s="407"/>
      <c r="C279" s="471"/>
      <c r="D279" s="407"/>
      <c r="E279" s="536"/>
      <c r="F279" s="407"/>
      <c r="G279" s="407"/>
      <c r="H279" s="407"/>
      <c r="I279" s="407"/>
      <c r="J279" s="407"/>
      <c r="K279" s="407"/>
      <c r="L279" s="407"/>
      <c r="M279" s="407"/>
      <c r="N279" s="407"/>
      <c r="O279" s="407"/>
      <c r="P279" s="407"/>
      <c r="Q279" s="407"/>
      <c r="R279" s="407"/>
      <c r="S279" s="407"/>
      <c r="T279" s="407"/>
      <c r="U279" s="407"/>
      <c r="V279" s="407"/>
      <c r="W279" s="407"/>
      <c r="X279" s="407"/>
      <c r="Y279" s="407"/>
      <c r="Z279" s="407"/>
      <c r="AA279" s="407"/>
      <c r="AB279" s="407"/>
    </row>
    <row r="280" spans="1:28" x14ac:dyDescent="0.25">
      <c r="A280" s="471"/>
      <c r="B280" s="407"/>
      <c r="C280" s="471"/>
      <c r="D280" s="407"/>
      <c r="E280" s="536"/>
      <c r="F280" s="407"/>
      <c r="G280" s="407"/>
      <c r="H280" s="407"/>
      <c r="I280" s="407"/>
      <c r="J280" s="407"/>
      <c r="K280" s="407"/>
      <c r="L280" s="407"/>
      <c r="M280" s="407"/>
      <c r="N280" s="407"/>
      <c r="O280" s="407"/>
      <c r="P280" s="407"/>
      <c r="Q280" s="407"/>
      <c r="R280" s="407"/>
      <c r="S280" s="407"/>
      <c r="T280" s="407"/>
      <c r="U280" s="407"/>
      <c r="V280" s="407"/>
      <c r="W280" s="407"/>
      <c r="X280" s="407"/>
      <c r="Y280" s="407"/>
      <c r="Z280" s="407"/>
      <c r="AA280" s="407"/>
      <c r="AB280" s="407"/>
    </row>
    <row r="281" spans="1:28" x14ac:dyDescent="0.25">
      <c r="A281" s="471"/>
      <c r="B281" s="407"/>
      <c r="C281" s="471"/>
      <c r="D281" s="407"/>
      <c r="E281" s="536"/>
      <c r="F281" s="407"/>
      <c r="G281" s="407"/>
      <c r="H281" s="407"/>
      <c r="I281" s="407"/>
      <c r="J281" s="407"/>
      <c r="K281" s="407"/>
      <c r="L281" s="407"/>
      <c r="M281" s="407"/>
      <c r="N281" s="407"/>
      <c r="O281" s="407"/>
      <c r="P281" s="407"/>
      <c r="Q281" s="407"/>
      <c r="R281" s="407"/>
      <c r="S281" s="407"/>
      <c r="T281" s="407"/>
      <c r="U281" s="407"/>
      <c r="V281" s="407"/>
      <c r="W281" s="407"/>
      <c r="X281" s="407"/>
      <c r="Y281" s="407"/>
      <c r="Z281" s="407"/>
      <c r="AA281" s="407"/>
      <c r="AB281" s="407"/>
    </row>
    <row r="282" spans="1:28" x14ac:dyDescent="0.25">
      <c r="A282" s="471"/>
      <c r="B282" s="407"/>
      <c r="C282" s="471"/>
      <c r="D282" s="407"/>
      <c r="E282" s="536"/>
      <c r="F282" s="407"/>
      <c r="G282" s="407"/>
      <c r="H282" s="407"/>
      <c r="I282" s="407"/>
      <c r="J282" s="407"/>
      <c r="K282" s="407"/>
      <c r="L282" s="407"/>
      <c r="M282" s="407"/>
      <c r="N282" s="407"/>
      <c r="O282" s="407"/>
      <c r="P282" s="407"/>
      <c r="Q282" s="407"/>
      <c r="R282" s="407"/>
      <c r="S282" s="407"/>
      <c r="T282" s="407"/>
      <c r="U282" s="407"/>
      <c r="V282" s="407"/>
      <c r="W282" s="407"/>
      <c r="X282" s="407"/>
      <c r="Y282" s="407"/>
      <c r="Z282" s="407"/>
      <c r="AA282" s="407"/>
      <c r="AB282" s="407"/>
    </row>
    <row r="283" spans="1:28" x14ac:dyDescent="0.25">
      <c r="A283" s="471"/>
      <c r="B283" s="407"/>
      <c r="C283" s="471"/>
      <c r="D283" s="407"/>
      <c r="E283" s="536"/>
      <c r="F283" s="407"/>
      <c r="G283" s="407"/>
      <c r="H283" s="407"/>
      <c r="I283" s="407"/>
      <c r="J283" s="407"/>
      <c r="K283" s="407"/>
      <c r="L283" s="407"/>
      <c r="M283" s="407"/>
      <c r="N283" s="407"/>
      <c r="O283" s="407"/>
      <c r="P283" s="407"/>
      <c r="Q283" s="407"/>
      <c r="R283" s="407"/>
      <c r="S283" s="407"/>
      <c r="T283" s="407"/>
      <c r="U283" s="407"/>
      <c r="V283" s="407"/>
      <c r="W283" s="407"/>
      <c r="X283" s="407"/>
      <c r="Y283" s="407"/>
      <c r="Z283" s="407"/>
      <c r="AA283" s="407"/>
      <c r="AB283" s="407"/>
    </row>
    <row r="284" spans="1:28" x14ac:dyDescent="0.25">
      <c r="A284" s="471"/>
      <c r="B284" s="407"/>
      <c r="C284" s="471"/>
      <c r="D284" s="407"/>
      <c r="E284" s="536"/>
      <c r="F284" s="407"/>
      <c r="G284" s="407"/>
      <c r="H284" s="407"/>
      <c r="I284" s="407"/>
      <c r="J284" s="407"/>
      <c r="K284" s="407"/>
      <c r="L284" s="407"/>
      <c r="M284" s="407"/>
      <c r="N284" s="407"/>
      <c r="O284" s="407"/>
      <c r="P284" s="407"/>
      <c r="Q284" s="407"/>
      <c r="R284" s="407"/>
      <c r="S284" s="407"/>
      <c r="T284" s="407"/>
      <c r="U284" s="407"/>
      <c r="V284" s="407"/>
      <c r="W284" s="407"/>
      <c r="X284" s="407"/>
      <c r="Y284" s="407"/>
      <c r="Z284" s="407"/>
      <c r="AA284" s="407"/>
      <c r="AB284" s="407"/>
    </row>
    <row r="285" spans="1:28" x14ac:dyDescent="0.25">
      <c r="A285" s="471"/>
      <c r="B285" s="407"/>
      <c r="C285" s="471"/>
      <c r="D285" s="407"/>
      <c r="E285" s="536"/>
      <c r="F285" s="407"/>
      <c r="G285" s="407"/>
      <c r="H285" s="407"/>
      <c r="I285" s="407"/>
      <c r="J285" s="407"/>
      <c r="K285" s="407"/>
      <c r="L285" s="407"/>
      <c r="M285" s="407"/>
      <c r="N285" s="407"/>
      <c r="O285" s="407"/>
      <c r="P285" s="407"/>
      <c r="Q285" s="407"/>
      <c r="R285" s="407"/>
      <c r="S285" s="407"/>
      <c r="T285" s="407"/>
      <c r="U285" s="407"/>
      <c r="V285" s="407"/>
      <c r="W285" s="407"/>
      <c r="X285" s="407"/>
      <c r="Y285" s="407"/>
      <c r="Z285" s="407"/>
      <c r="AA285" s="407"/>
      <c r="AB285" s="407"/>
    </row>
    <row r="286" spans="1:28" x14ac:dyDescent="0.25">
      <c r="A286" s="471"/>
      <c r="B286" s="407"/>
      <c r="C286" s="471"/>
      <c r="D286" s="407"/>
      <c r="E286" s="536"/>
      <c r="F286" s="407"/>
      <c r="G286" s="407"/>
      <c r="H286" s="407"/>
      <c r="I286" s="407"/>
      <c r="J286" s="407"/>
      <c r="K286" s="407"/>
      <c r="L286" s="407"/>
      <c r="M286" s="407"/>
      <c r="N286" s="407"/>
      <c r="O286" s="407"/>
      <c r="P286" s="407"/>
      <c r="Q286" s="407"/>
      <c r="R286" s="407"/>
      <c r="S286" s="407"/>
      <c r="T286" s="407"/>
      <c r="U286" s="407"/>
      <c r="V286" s="407"/>
      <c r="W286" s="407"/>
      <c r="X286" s="407"/>
      <c r="Y286" s="407"/>
      <c r="Z286" s="407"/>
      <c r="AA286" s="407"/>
      <c r="AB286" s="407"/>
    </row>
    <row r="287" spans="1:28" x14ac:dyDescent="0.25">
      <c r="A287" s="471"/>
      <c r="B287" s="407"/>
      <c r="C287" s="471"/>
      <c r="D287" s="407"/>
      <c r="E287" s="536"/>
      <c r="F287" s="407"/>
      <c r="G287" s="407"/>
      <c r="H287" s="407"/>
      <c r="I287" s="407"/>
      <c r="J287" s="407"/>
      <c r="K287" s="407"/>
      <c r="L287" s="407"/>
      <c r="M287" s="407"/>
      <c r="N287" s="407"/>
      <c r="O287" s="407"/>
      <c r="P287" s="407"/>
      <c r="Q287" s="407"/>
      <c r="R287" s="407"/>
      <c r="S287" s="407"/>
      <c r="T287" s="407"/>
      <c r="U287" s="407"/>
      <c r="V287" s="407"/>
      <c r="W287" s="407"/>
      <c r="X287" s="407"/>
      <c r="Y287" s="407"/>
      <c r="Z287" s="407"/>
      <c r="AA287" s="407"/>
      <c r="AB287" s="407"/>
    </row>
    <row r="288" spans="1:28" x14ac:dyDescent="0.25">
      <c r="A288" s="471"/>
      <c r="B288" s="407"/>
      <c r="C288" s="471"/>
      <c r="D288" s="407"/>
      <c r="E288" s="536"/>
      <c r="F288" s="407"/>
      <c r="G288" s="407"/>
      <c r="H288" s="407"/>
      <c r="I288" s="407"/>
      <c r="J288" s="407"/>
      <c r="K288" s="407"/>
      <c r="L288" s="407"/>
      <c r="M288" s="407"/>
      <c r="N288" s="407"/>
      <c r="O288" s="407"/>
      <c r="P288" s="407"/>
      <c r="Q288" s="407"/>
      <c r="R288" s="407"/>
      <c r="S288" s="407"/>
      <c r="T288" s="407"/>
      <c r="U288" s="407"/>
      <c r="V288" s="407"/>
      <c r="W288" s="407"/>
      <c r="X288" s="407"/>
      <c r="Y288" s="407"/>
      <c r="Z288" s="407"/>
      <c r="AA288" s="407"/>
      <c r="AB288" s="407"/>
    </row>
    <row r="289" spans="1:28" x14ac:dyDescent="0.25">
      <c r="A289" s="471"/>
      <c r="B289" s="407"/>
      <c r="C289" s="471"/>
      <c r="D289" s="407"/>
      <c r="E289" s="536"/>
      <c r="F289" s="407"/>
      <c r="G289" s="407"/>
      <c r="H289" s="407"/>
      <c r="I289" s="407"/>
      <c r="J289" s="407"/>
      <c r="K289" s="407"/>
      <c r="L289" s="407"/>
      <c r="M289" s="407"/>
      <c r="N289" s="407"/>
      <c r="O289" s="407"/>
      <c r="P289" s="407"/>
      <c r="Q289" s="407"/>
      <c r="R289" s="407"/>
      <c r="S289" s="407"/>
      <c r="T289" s="407"/>
      <c r="U289" s="407"/>
      <c r="V289" s="407"/>
      <c r="W289" s="407"/>
      <c r="X289" s="407"/>
      <c r="Y289" s="407"/>
      <c r="Z289" s="407"/>
      <c r="AA289" s="407"/>
      <c r="AB289" s="407"/>
    </row>
    <row r="290" spans="1:28" x14ac:dyDescent="0.25">
      <c r="A290" s="471"/>
      <c r="B290" s="407"/>
      <c r="C290" s="471"/>
      <c r="D290" s="407"/>
      <c r="E290" s="536"/>
      <c r="F290" s="407"/>
      <c r="G290" s="407"/>
      <c r="H290" s="407"/>
      <c r="I290" s="407"/>
      <c r="J290" s="407"/>
      <c r="K290" s="407"/>
      <c r="L290" s="407"/>
      <c r="M290" s="407"/>
      <c r="N290" s="407"/>
      <c r="O290" s="407"/>
      <c r="P290" s="407"/>
      <c r="Q290" s="407"/>
      <c r="R290" s="407"/>
      <c r="S290" s="407"/>
      <c r="T290" s="407"/>
      <c r="U290" s="407"/>
      <c r="V290" s="407"/>
      <c r="W290" s="407"/>
      <c r="X290" s="407"/>
      <c r="Y290" s="407"/>
      <c r="Z290" s="407"/>
      <c r="AA290" s="407"/>
      <c r="AB290" s="407"/>
    </row>
    <row r="291" spans="1:28" x14ac:dyDescent="0.25">
      <c r="A291" s="471"/>
      <c r="B291" s="407"/>
      <c r="C291" s="471"/>
      <c r="D291" s="407"/>
      <c r="E291" s="536"/>
      <c r="F291" s="407"/>
      <c r="G291" s="407"/>
      <c r="H291" s="407"/>
      <c r="I291" s="407"/>
      <c r="J291" s="407"/>
      <c r="K291" s="407"/>
      <c r="L291" s="407"/>
      <c r="M291" s="407"/>
      <c r="N291" s="407"/>
      <c r="O291" s="407"/>
      <c r="P291" s="407"/>
      <c r="Q291" s="407"/>
      <c r="R291" s="407"/>
      <c r="S291" s="407"/>
      <c r="T291" s="407"/>
      <c r="U291" s="407"/>
      <c r="V291" s="407"/>
      <c r="W291" s="407"/>
      <c r="X291" s="407"/>
      <c r="Y291" s="407"/>
      <c r="Z291" s="407"/>
      <c r="AA291" s="407"/>
      <c r="AB291" s="407"/>
    </row>
    <row r="292" spans="1:28" x14ac:dyDescent="0.25">
      <c r="A292" s="471"/>
      <c r="B292" s="407"/>
      <c r="C292" s="471"/>
      <c r="D292" s="407"/>
      <c r="E292" s="536"/>
      <c r="F292" s="407"/>
      <c r="G292" s="407"/>
      <c r="H292" s="407"/>
      <c r="I292" s="407"/>
      <c r="J292" s="407"/>
      <c r="K292" s="407"/>
      <c r="L292" s="407"/>
      <c r="M292" s="407"/>
      <c r="N292" s="407"/>
      <c r="O292" s="407"/>
      <c r="P292" s="407"/>
      <c r="Q292" s="407"/>
      <c r="R292" s="407"/>
      <c r="S292" s="407"/>
      <c r="T292" s="407"/>
      <c r="U292" s="407"/>
      <c r="V292" s="407"/>
      <c r="W292" s="407"/>
      <c r="X292" s="407"/>
      <c r="Y292" s="407"/>
      <c r="Z292" s="407"/>
      <c r="AA292" s="407"/>
      <c r="AB292" s="407"/>
    </row>
    <row r="293" spans="1:28" x14ac:dyDescent="0.25">
      <c r="A293" s="471"/>
      <c r="B293" s="407"/>
      <c r="C293" s="471"/>
      <c r="D293" s="407"/>
      <c r="E293" s="536"/>
      <c r="F293" s="407"/>
      <c r="G293" s="407"/>
      <c r="H293" s="407"/>
      <c r="I293" s="407"/>
      <c r="J293" s="407"/>
      <c r="K293" s="407"/>
      <c r="L293" s="407"/>
      <c r="M293" s="407"/>
      <c r="N293" s="407"/>
      <c r="O293" s="407"/>
      <c r="P293" s="407"/>
      <c r="Q293" s="407"/>
      <c r="R293" s="407"/>
      <c r="S293" s="407"/>
      <c r="T293" s="407"/>
      <c r="U293" s="407"/>
      <c r="V293" s="407"/>
      <c r="W293" s="407"/>
      <c r="X293" s="407"/>
      <c r="Y293" s="407"/>
      <c r="Z293" s="407"/>
      <c r="AA293" s="407"/>
      <c r="AB293" s="407"/>
    </row>
    <row r="294" spans="1:28" x14ac:dyDescent="0.25">
      <c r="A294" s="471"/>
      <c r="B294" s="407"/>
      <c r="C294" s="471"/>
      <c r="D294" s="407"/>
      <c r="E294" s="536"/>
      <c r="F294" s="407"/>
      <c r="G294" s="407"/>
      <c r="H294" s="407"/>
      <c r="I294" s="407"/>
      <c r="J294" s="407"/>
      <c r="K294" s="407"/>
      <c r="L294" s="407"/>
      <c r="M294" s="407"/>
      <c r="N294" s="407"/>
      <c r="O294" s="407"/>
      <c r="P294" s="407"/>
      <c r="Q294" s="407"/>
      <c r="R294" s="407"/>
      <c r="S294" s="407"/>
      <c r="T294" s="407"/>
      <c r="U294" s="407"/>
      <c r="V294" s="407"/>
      <c r="W294" s="407"/>
      <c r="X294" s="407"/>
      <c r="Y294" s="407"/>
      <c r="Z294" s="407"/>
      <c r="AA294" s="407"/>
      <c r="AB294" s="407"/>
    </row>
    <row r="295" spans="1:28" x14ac:dyDescent="0.25">
      <c r="A295" s="471"/>
      <c r="B295" s="407"/>
      <c r="C295" s="471"/>
      <c r="D295" s="407"/>
      <c r="E295" s="536"/>
      <c r="F295" s="407"/>
      <c r="G295" s="407"/>
      <c r="H295" s="407"/>
      <c r="I295" s="407"/>
      <c r="J295" s="407"/>
      <c r="K295" s="407"/>
      <c r="L295" s="407"/>
      <c r="M295" s="407"/>
      <c r="N295" s="407"/>
      <c r="O295" s="407"/>
      <c r="P295" s="407"/>
      <c r="Q295" s="407"/>
      <c r="R295" s="407"/>
      <c r="S295" s="407"/>
      <c r="T295" s="407"/>
      <c r="U295" s="407"/>
      <c r="V295" s="407"/>
      <c r="W295" s="407"/>
      <c r="X295" s="407"/>
      <c r="Y295" s="407"/>
      <c r="Z295" s="407"/>
      <c r="AA295" s="407"/>
      <c r="AB295" s="407"/>
    </row>
    <row r="296" spans="1:28" x14ac:dyDescent="0.25">
      <c r="A296" s="471"/>
      <c r="B296" s="407"/>
      <c r="C296" s="471"/>
      <c r="D296" s="407"/>
      <c r="E296" s="536"/>
      <c r="F296" s="407"/>
      <c r="G296" s="407"/>
      <c r="H296" s="407"/>
      <c r="I296" s="407"/>
      <c r="J296" s="407"/>
      <c r="K296" s="407"/>
      <c r="L296" s="407"/>
      <c r="M296" s="407"/>
      <c r="N296" s="407"/>
      <c r="O296" s="407"/>
      <c r="P296" s="407"/>
      <c r="Q296" s="407"/>
      <c r="R296" s="407"/>
      <c r="S296" s="407"/>
      <c r="T296" s="407"/>
      <c r="U296" s="407"/>
      <c r="V296" s="407"/>
      <c r="W296" s="407"/>
      <c r="X296" s="407"/>
      <c r="Y296" s="407"/>
      <c r="Z296" s="407"/>
      <c r="AA296" s="407"/>
      <c r="AB296" s="407"/>
    </row>
    <row r="297" spans="1:28" x14ac:dyDescent="0.25">
      <c r="A297" s="471"/>
      <c r="B297" s="407"/>
      <c r="C297" s="471"/>
      <c r="D297" s="407"/>
      <c r="E297" s="536"/>
      <c r="F297" s="407"/>
      <c r="G297" s="407"/>
      <c r="H297" s="407"/>
      <c r="I297" s="407"/>
      <c r="J297" s="407"/>
      <c r="K297" s="407"/>
      <c r="L297" s="407"/>
      <c r="M297" s="407"/>
      <c r="N297" s="407"/>
      <c r="O297" s="407"/>
      <c r="P297" s="407"/>
      <c r="Q297" s="407"/>
      <c r="R297" s="407"/>
      <c r="S297" s="407"/>
      <c r="T297" s="407"/>
      <c r="U297" s="407"/>
      <c r="V297" s="407"/>
      <c r="W297" s="407"/>
      <c r="X297" s="407"/>
      <c r="Y297" s="407"/>
      <c r="Z297" s="407"/>
      <c r="AA297" s="407"/>
      <c r="AB297" s="407"/>
    </row>
    <row r="298" spans="1:28" x14ac:dyDescent="0.25">
      <c r="A298" s="471"/>
      <c r="B298" s="407"/>
      <c r="C298" s="471"/>
      <c r="D298" s="407"/>
      <c r="E298" s="536"/>
      <c r="F298" s="407"/>
      <c r="G298" s="407"/>
      <c r="H298" s="407"/>
      <c r="I298" s="407"/>
      <c r="J298" s="407"/>
      <c r="K298" s="407"/>
      <c r="L298" s="407"/>
      <c r="M298" s="407"/>
      <c r="N298" s="407"/>
      <c r="O298" s="407"/>
      <c r="P298" s="407"/>
      <c r="Q298" s="407"/>
      <c r="R298" s="407"/>
      <c r="S298" s="407"/>
      <c r="T298" s="407"/>
      <c r="U298" s="407"/>
      <c r="V298" s="407"/>
      <c r="W298" s="407"/>
      <c r="X298" s="407"/>
      <c r="Y298" s="407"/>
      <c r="Z298" s="407"/>
      <c r="AA298" s="407"/>
      <c r="AB298" s="407"/>
    </row>
    <row r="299" spans="1:28" x14ac:dyDescent="0.25">
      <c r="A299" s="471"/>
      <c r="B299" s="407"/>
      <c r="C299" s="471"/>
      <c r="D299" s="407"/>
      <c r="E299" s="536"/>
      <c r="F299" s="407"/>
      <c r="G299" s="407"/>
      <c r="H299" s="407"/>
      <c r="I299" s="407"/>
      <c r="J299" s="407"/>
      <c r="K299" s="407"/>
      <c r="L299" s="407"/>
      <c r="M299" s="407"/>
      <c r="N299" s="407"/>
      <c r="O299" s="407"/>
      <c r="P299" s="407"/>
      <c r="Q299" s="407"/>
      <c r="R299" s="407"/>
      <c r="S299" s="407"/>
      <c r="T299" s="407"/>
      <c r="U299" s="407"/>
      <c r="V299" s="407"/>
      <c r="W299" s="407"/>
      <c r="X299" s="407"/>
      <c r="Y299" s="407"/>
      <c r="Z299" s="407"/>
      <c r="AA299" s="407"/>
      <c r="AB299" s="407"/>
    </row>
    <row r="300" spans="1:28" x14ac:dyDescent="0.25">
      <c r="A300" s="471"/>
      <c r="B300" s="407"/>
      <c r="C300" s="471"/>
      <c r="D300" s="407"/>
      <c r="E300" s="536"/>
      <c r="F300" s="407"/>
      <c r="G300" s="407"/>
      <c r="H300" s="407"/>
      <c r="I300" s="407"/>
      <c r="J300" s="407"/>
      <c r="K300" s="407"/>
      <c r="L300" s="407"/>
      <c r="M300" s="407"/>
      <c r="N300" s="407"/>
      <c r="O300" s="407"/>
      <c r="P300" s="407"/>
      <c r="Q300" s="407"/>
      <c r="R300" s="407"/>
      <c r="S300" s="407"/>
      <c r="T300" s="407"/>
      <c r="U300" s="407"/>
      <c r="V300" s="407"/>
      <c r="W300" s="407"/>
      <c r="X300" s="407"/>
      <c r="Y300" s="407"/>
      <c r="Z300" s="407"/>
      <c r="AA300" s="407"/>
      <c r="AB300" s="407"/>
    </row>
    <row r="301" spans="1:28" x14ac:dyDescent="0.25">
      <c r="A301" s="471"/>
      <c r="B301" s="407"/>
      <c r="C301" s="471"/>
      <c r="D301" s="407"/>
      <c r="E301" s="536"/>
      <c r="F301" s="407"/>
      <c r="G301" s="407"/>
      <c r="H301" s="407"/>
      <c r="I301" s="407"/>
      <c r="J301" s="407"/>
      <c r="K301" s="407"/>
      <c r="L301" s="407"/>
      <c r="M301" s="407"/>
      <c r="N301" s="407"/>
      <c r="O301" s="407"/>
      <c r="P301" s="407"/>
      <c r="Q301" s="407"/>
      <c r="R301" s="407"/>
      <c r="S301" s="407"/>
      <c r="T301" s="407"/>
      <c r="U301" s="407"/>
      <c r="V301" s="407"/>
      <c r="W301" s="407"/>
      <c r="X301" s="407"/>
      <c r="Y301" s="407"/>
      <c r="Z301" s="407"/>
      <c r="AA301" s="407"/>
      <c r="AB301" s="407"/>
    </row>
    <row r="302" spans="1:28" x14ac:dyDescent="0.25">
      <c r="A302" s="471"/>
      <c r="B302" s="407"/>
      <c r="C302" s="471"/>
      <c r="D302" s="407"/>
      <c r="E302" s="536"/>
      <c r="F302" s="407"/>
      <c r="G302" s="407"/>
      <c r="H302" s="407"/>
      <c r="I302" s="407"/>
      <c r="J302" s="407"/>
      <c r="K302" s="407"/>
      <c r="L302" s="407"/>
      <c r="M302" s="407"/>
      <c r="N302" s="407"/>
      <c r="O302" s="407"/>
      <c r="P302" s="407"/>
      <c r="Q302" s="407"/>
      <c r="R302" s="407"/>
      <c r="S302" s="407"/>
      <c r="T302" s="407"/>
      <c r="U302" s="407"/>
      <c r="V302" s="407"/>
      <c r="W302" s="407"/>
      <c r="X302" s="407"/>
      <c r="Y302" s="407"/>
      <c r="Z302" s="407"/>
      <c r="AA302" s="407"/>
      <c r="AB302" s="407"/>
    </row>
    <row r="303" spans="1:28" x14ac:dyDescent="0.25">
      <c r="A303" s="471"/>
      <c r="B303" s="407"/>
      <c r="C303" s="471"/>
      <c r="D303" s="407"/>
      <c r="E303" s="536"/>
      <c r="F303" s="407"/>
      <c r="G303" s="407"/>
      <c r="H303" s="407"/>
      <c r="I303" s="407"/>
      <c r="J303" s="407"/>
      <c r="K303" s="407"/>
      <c r="L303" s="407"/>
      <c r="M303" s="407"/>
      <c r="N303" s="407"/>
      <c r="O303" s="407"/>
      <c r="P303" s="407"/>
      <c r="Q303" s="407"/>
      <c r="R303" s="407"/>
      <c r="S303" s="407"/>
      <c r="T303" s="407"/>
      <c r="U303" s="407"/>
      <c r="V303" s="407"/>
      <c r="W303" s="407"/>
      <c r="X303" s="407"/>
      <c r="Y303" s="407"/>
      <c r="Z303" s="407"/>
      <c r="AA303" s="407"/>
      <c r="AB303" s="407"/>
    </row>
    <row r="304" spans="1:28" x14ac:dyDescent="0.25">
      <c r="A304" s="471"/>
      <c r="B304" s="407"/>
      <c r="C304" s="471"/>
      <c r="D304" s="407"/>
      <c r="E304" s="536"/>
      <c r="F304" s="407"/>
      <c r="G304" s="407"/>
      <c r="H304" s="407"/>
      <c r="I304" s="407"/>
      <c r="J304" s="407"/>
      <c r="K304" s="407"/>
      <c r="L304" s="407"/>
      <c r="M304" s="407"/>
      <c r="N304" s="407"/>
      <c r="O304" s="407"/>
      <c r="P304" s="407"/>
      <c r="Q304" s="407"/>
      <c r="R304" s="407"/>
      <c r="S304" s="407"/>
      <c r="T304" s="407"/>
      <c r="U304" s="407"/>
      <c r="V304" s="407"/>
      <c r="W304" s="407"/>
      <c r="X304" s="407"/>
      <c r="Y304" s="407"/>
      <c r="Z304" s="407"/>
      <c r="AA304" s="407"/>
      <c r="AB304" s="407"/>
    </row>
    <row r="305" spans="1:28" x14ac:dyDescent="0.25">
      <c r="A305" s="471"/>
      <c r="B305" s="407"/>
      <c r="C305" s="471"/>
      <c r="D305" s="407"/>
      <c r="E305" s="536"/>
      <c r="F305" s="407"/>
      <c r="G305" s="407"/>
      <c r="H305" s="407"/>
      <c r="I305" s="407"/>
      <c r="J305" s="407"/>
      <c r="K305" s="407"/>
      <c r="L305" s="407"/>
      <c r="M305" s="407"/>
      <c r="N305" s="407"/>
      <c r="O305" s="407"/>
      <c r="P305" s="407"/>
      <c r="Q305" s="407"/>
      <c r="R305" s="407"/>
      <c r="S305" s="407"/>
      <c r="T305" s="407"/>
      <c r="U305" s="407"/>
      <c r="V305" s="407"/>
      <c r="W305" s="407"/>
      <c r="X305" s="407"/>
      <c r="Y305" s="407"/>
      <c r="Z305" s="407"/>
      <c r="AA305" s="407"/>
      <c r="AB305" s="407"/>
    </row>
    <row r="306" spans="1:28" x14ac:dyDescent="0.25">
      <c r="A306" s="471"/>
      <c r="B306" s="407"/>
      <c r="C306" s="471"/>
      <c r="D306" s="407"/>
      <c r="E306" s="536"/>
      <c r="F306" s="407"/>
      <c r="G306" s="407"/>
      <c r="H306" s="407"/>
      <c r="I306" s="407"/>
      <c r="J306" s="407"/>
      <c r="K306" s="407"/>
      <c r="L306" s="407"/>
      <c r="M306" s="407"/>
      <c r="N306" s="407"/>
      <c r="O306" s="407"/>
      <c r="P306" s="407"/>
      <c r="Q306" s="407"/>
      <c r="R306" s="407"/>
      <c r="S306" s="407"/>
      <c r="T306" s="407"/>
      <c r="U306" s="407"/>
      <c r="V306" s="407"/>
      <c r="W306" s="407"/>
      <c r="X306" s="407"/>
      <c r="Y306" s="407"/>
      <c r="Z306" s="407"/>
      <c r="AA306" s="407"/>
      <c r="AB306" s="407"/>
    </row>
    <row r="307" spans="1:28" x14ac:dyDescent="0.25">
      <c r="A307" s="471"/>
      <c r="B307" s="407"/>
      <c r="C307" s="471"/>
      <c r="D307" s="407"/>
      <c r="E307" s="536"/>
      <c r="F307" s="407"/>
      <c r="G307" s="407"/>
      <c r="H307" s="407"/>
      <c r="I307" s="407"/>
      <c r="J307" s="407"/>
      <c r="K307" s="407"/>
      <c r="L307" s="407"/>
      <c r="M307" s="407"/>
      <c r="N307" s="407"/>
      <c r="O307" s="407"/>
      <c r="P307" s="407"/>
      <c r="Q307" s="407"/>
      <c r="R307" s="407"/>
      <c r="S307" s="407"/>
      <c r="T307" s="407"/>
      <c r="U307" s="407"/>
      <c r="V307" s="407"/>
      <c r="W307" s="407"/>
      <c r="X307" s="407"/>
      <c r="Y307" s="407"/>
      <c r="Z307" s="407"/>
      <c r="AA307" s="407"/>
      <c r="AB307" s="407"/>
    </row>
    <row r="308" spans="1:28" x14ac:dyDescent="0.25">
      <c r="A308" s="471"/>
      <c r="B308" s="407"/>
      <c r="C308" s="471"/>
      <c r="D308" s="407"/>
      <c r="E308" s="536"/>
      <c r="F308" s="407"/>
      <c r="G308" s="407"/>
      <c r="H308" s="407"/>
      <c r="I308" s="407"/>
      <c r="J308" s="407"/>
      <c r="K308" s="407"/>
      <c r="L308" s="407"/>
      <c r="M308" s="407"/>
      <c r="N308" s="407"/>
      <c r="O308" s="407"/>
      <c r="P308" s="407"/>
      <c r="Q308" s="407"/>
      <c r="R308" s="407"/>
      <c r="S308" s="407"/>
      <c r="T308" s="407"/>
      <c r="U308" s="407"/>
      <c r="V308" s="407"/>
      <c r="W308" s="407"/>
      <c r="X308" s="407"/>
      <c r="Y308" s="407"/>
      <c r="Z308" s="407"/>
      <c r="AA308" s="407"/>
      <c r="AB308" s="407"/>
    </row>
    <row r="309" spans="1:28" x14ac:dyDescent="0.25">
      <c r="A309" s="471"/>
      <c r="B309" s="407"/>
      <c r="C309" s="471"/>
      <c r="D309" s="407"/>
      <c r="E309" s="536"/>
      <c r="F309" s="407"/>
      <c r="G309" s="407"/>
      <c r="H309" s="407"/>
      <c r="I309" s="407"/>
      <c r="J309" s="407"/>
      <c r="K309" s="407"/>
      <c r="L309" s="407"/>
      <c r="M309" s="407"/>
      <c r="N309" s="407"/>
      <c r="O309" s="407"/>
      <c r="P309" s="407"/>
      <c r="Q309" s="407"/>
      <c r="R309" s="407"/>
      <c r="S309" s="407"/>
      <c r="T309" s="407"/>
      <c r="U309" s="407"/>
      <c r="V309" s="407"/>
      <c r="W309" s="407"/>
      <c r="X309" s="407"/>
      <c r="Y309" s="407"/>
      <c r="Z309" s="407"/>
      <c r="AA309" s="407"/>
      <c r="AB309" s="407"/>
    </row>
    <row r="310" spans="1:28" x14ac:dyDescent="0.25">
      <c r="A310" s="471"/>
      <c r="B310" s="407"/>
      <c r="C310" s="471"/>
      <c r="D310" s="407"/>
      <c r="E310" s="536"/>
      <c r="F310" s="407"/>
      <c r="G310" s="407"/>
      <c r="H310" s="407"/>
      <c r="I310" s="407"/>
      <c r="J310" s="407"/>
      <c r="K310" s="407"/>
      <c r="L310" s="407"/>
      <c r="M310" s="407"/>
      <c r="N310" s="407"/>
      <c r="O310" s="407"/>
      <c r="P310" s="407"/>
      <c r="Q310" s="407"/>
      <c r="R310" s="407"/>
      <c r="S310" s="407"/>
      <c r="T310" s="407"/>
      <c r="U310" s="407"/>
      <c r="V310" s="407"/>
      <c r="W310" s="407"/>
      <c r="X310" s="407"/>
      <c r="Y310" s="407"/>
      <c r="Z310" s="407"/>
      <c r="AA310" s="407"/>
      <c r="AB310" s="407"/>
    </row>
    <row r="311" spans="1:28" x14ac:dyDescent="0.25">
      <c r="A311" s="471"/>
      <c r="B311" s="407"/>
      <c r="C311" s="471"/>
      <c r="D311" s="407"/>
      <c r="E311" s="536"/>
      <c r="F311" s="407"/>
      <c r="G311" s="407"/>
      <c r="H311" s="407"/>
      <c r="I311" s="407"/>
      <c r="J311" s="407"/>
      <c r="K311" s="407"/>
      <c r="L311" s="407"/>
      <c r="M311" s="407"/>
      <c r="N311" s="407"/>
      <c r="O311" s="407"/>
      <c r="P311" s="407"/>
      <c r="Q311" s="407"/>
      <c r="R311" s="407"/>
      <c r="S311" s="407"/>
      <c r="T311" s="407"/>
      <c r="U311" s="407"/>
      <c r="V311" s="407"/>
      <c r="W311" s="407"/>
      <c r="X311" s="407"/>
      <c r="Y311" s="407"/>
      <c r="Z311" s="407"/>
      <c r="AA311" s="407"/>
      <c r="AB311" s="407"/>
    </row>
    <row r="312" spans="1:28" x14ac:dyDescent="0.25">
      <c r="A312" s="471"/>
      <c r="B312" s="407"/>
      <c r="C312" s="471"/>
      <c r="D312" s="407"/>
      <c r="E312" s="536"/>
      <c r="F312" s="407"/>
      <c r="G312" s="407"/>
      <c r="H312" s="407"/>
      <c r="I312" s="407"/>
      <c r="J312" s="407"/>
      <c r="K312" s="407"/>
      <c r="L312" s="407"/>
      <c r="M312" s="407"/>
      <c r="N312" s="407"/>
      <c r="O312" s="407"/>
      <c r="P312" s="407"/>
      <c r="Q312" s="407"/>
      <c r="R312" s="407"/>
      <c r="S312" s="407"/>
      <c r="T312" s="407"/>
      <c r="U312" s="407"/>
      <c r="V312" s="407"/>
      <c r="W312" s="407"/>
      <c r="X312" s="407"/>
      <c r="Y312" s="407"/>
      <c r="Z312" s="407"/>
      <c r="AA312" s="407"/>
      <c r="AB312" s="407"/>
    </row>
    <row r="313" spans="1:28" x14ac:dyDescent="0.25">
      <c r="A313" s="471"/>
      <c r="B313" s="407"/>
      <c r="C313" s="471"/>
      <c r="D313" s="407"/>
      <c r="E313" s="536"/>
      <c r="F313" s="407"/>
      <c r="G313" s="407"/>
      <c r="H313" s="407"/>
      <c r="I313" s="407"/>
      <c r="J313" s="407"/>
      <c r="K313" s="407"/>
      <c r="L313" s="407"/>
      <c r="M313" s="407"/>
      <c r="N313" s="407"/>
      <c r="O313" s="407"/>
      <c r="P313" s="407"/>
      <c r="Q313" s="407"/>
      <c r="R313" s="407"/>
      <c r="S313" s="407"/>
      <c r="T313" s="407"/>
      <c r="U313" s="407"/>
      <c r="V313" s="407"/>
      <c r="W313" s="407"/>
      <c r="X313" s="407"/>
      <c r="Y313" s="407"/>
      <c r="Z313" s="407"/>
      <c r="AA313" s="407"/>
      <c r="AB313" s="407"/>
    </row>
    <row r="314" spans="1:28" x14ac:dyDescent="0.25">
      <c r="A314" s="471"/>
      <c r="B314" s="407"/>
      <c r="C314" s="471"/>
      <c r="D314" s="407"/>
      <c r="E314" s="536"/>
      <c r="F314" s="407"/>
      <c r="G314" s="407"/>
      <c r="H314" s="407"/>
      <c r="I314" s="407"/>
      <c r="J314" s="407"/>
      <c r="K314" s="407"/>
      <c r="L314" s="407"/>
      <c r="M314" s="407"/>
      <c r="N314" s="407"/>
      <c r="O314" s="407"/>
      <c r="P314" s="407"/>
      <c r="Q314" s="407"/>
      <c r="R314" s="407"/>
      <c r="S314" s="407"/>
      <c r="T314" s="407"/>
      <c r="U314" s="407"/>
      <c r="V314" s="407"/>
      <c r="W314" s="407"/>
      <c r="X314" s="407"/>
      <c r="Y314" s="407"/>
      <c r="Z314" s="407"/>
      <c r="AA314" s="407"/>
      <c r="AB314" s="407"/>
    </row>
    <row r="315" spans="1:28" x14ac:dyDescent="0.25">
      <c r="A315" s="471"/>
      <c r="B315" s="407"/>
      <c r="C315" s="471"/>
      <c r="D315" s="407"/>
      <c r="E315" s="536"/>
      <c r="F315" s="407"/>
      <c r="G315" s="407"/>
      <c r="H315" s="407"/>
      <c r="I315" s="407"/>
      <c r="J315" s="407"/>
      <c r="K315" s="407"/>
      <c r="L315" s="407"/>
      <c r="M315" s="407"/>
      <c r="N315" s="407"/>
      <c r="O315" s="407"/>
      <c r="P315" s="407"/>
      <c r="Q315" s="407"/>
      <c r="R315" s="407"/>
      <c r="S315" s="407"/>
      <c r="T315" s="407"/>
      <c r="U315" s="407"/>
      <c r="V315" s="407"/>
      <c r="W315" s="407"/>
      <c r="X315" s="407"/>
      <c r="Y315" s="407"/>
      <c r="Z315" s="407"/>
      <c r="AA315" s="407"/>
      <c r="AB315" s="407"/>
    </row>
    <row r="316" spans="1:28" x14ac:dyDescent="0.25">
      <c r="A316" s="471"/>
      <c r="B316" s="407"/>
      <c r="C316" s="471"/>
      <c r="D316" s="407"/>
      <c r="E316" s="536"/>
      <c r="F316" s="407"/>
      <c r="G316" s="407"/>
      <c r="H316" s="407"/>
      <c r="I316" s="407"/>
      <c r="J316" s="407"/>
      <c r="K316" s="407"/>
      <c r="L316" s="407"/>
      <c r="M316" s="407"/>
      <c r="N316" s="407"/>
      <c r="O316" s="407"/>
      <c r="P316" s="407"/>
      <c r="Q316" s="407"/>
      <c r="R316" s="407"/>
      <c r="S316" s="407"/>
      <c r="T316" s="407"/>
      <c r="U316" s="407"/>
      <c r="V316" s="407"/>
      <c r="W316" s="407"/>
      <c r="X316" s="407"/>
      <c r="Y316" s="407"/>
      <c r="Z316" s="407"/>
      <c r="AA316" s="407"/>
      <c r="AB316" s="407"/>
    </row>
    <row r="317" spans="1:28" x14ac:dyDescent="0.25">
      <c r="A317" s="471"/>
      <c r="B317" s="407"/>
      <c r="C317" s="471"/>
      <c r="D317" s="407"/>
      <c r="E317" s="536"/>
      <c r="F317" s="407"/>
      <c r="G317" s="407"/>
      <c r="H317" s="407"/>
      <c r="I317" s="407"/>
      <c r="J317" s="407"/>
      <c r="K317" s="407"/>
      <c r="L317" s="407"/>
      <c r="M317" s="407"/>
      <c r="N317" s="407"/>
      <c r="O317" s="407"/>
      <c r="P317" s="407"/>
      <c r="Q317" s="407"/>
      <c r="R317" s="407"/>
      <c r="S317" s="407"/>
      <c r="T317" s="407"/>
      <c r="U317" s="407"/>
      <c r="V317" s="407"/>
      <c r="W317" s="407"/>
      <c r="X317" s="407"/>
      <c r="Y317" s="407"/>
      <c r="Z317" s="407"/>
      <c r="AA317" s="407"/>
      <c r="AB317" s="407"/>
    </row>
    <row r="318" spans="1:28" x14ac:dyDescent="0.25">
      <c r="A318" s="471"/>
      <c r="B318" s="407"/>
      <c r="C318" s="471"/>
      <c r="D318" s="407"/>
      <c r="E318" s="536"/>
      <c r="F318" s="407"/>
      <c r="G318" s="407"/>
      <c r="H318" s="407"/>
      <c r="I318" s="407"/>
      <c r="J318" s="407"/>
      <c r="K318" s="407"/>
      <c r="L318" s="407"/>
      <c r="M318" s="407"/>
      <c r="N318" s="407"/>
      <c r="O318" s="407"/>
      <c r="P318" s="407"/>
      <c r="Q318" s="407"/>
      <c r="R318" s="407"/>
      <c r="S318" s="407"/>
      <c r="T318" s="407"/>
      <c r="U318" s="407"/>
      <c r="V318" s="407"/>
      <c r="W318" s="407"/>
      <c r="X318" s="407"/>
      <c r="Y318" s="407"/>
      <c r="Z318" s="407"/>
      <c r="AA318" s="407"/>
      <c r="AB318" s="407"/>
    </row>
    <row r="319" spans="1:28" x14ac:dyDescent="0.25">
      <c r="A319" s="471"/>
      <c r="B319" s="407"/>
      <c r="C319" s="471"/>
      <c r="D319" s="407"/>
      <c r="E319" s="536"/>
      <c r="F319" s="407"/>
      <c r="G319" s="407"/>
      <c r="H319" s="407"/>
      <c r="I319" s="407"/>
      <c r="J319" s="407"/>
      <c r="K319" s="407"/>
      <c r="L319" s="407"/>
      <c r="M319" s="407"/>
      <c r="N319" s="407"/>
      <c r="O319" s="407"/>
      <c r="P319" s="407"/>
      <c r="Q319" s="407"/>
      <c r="R319" s="407"/>
      <c r="S319" s="407"/>
      <c r="T319" s="407"/>
      <c r="U319" s="407"/>
      <c r="V319" s="407"/>
      <c r="W319" s="407"/>
      <c r="X319" s="407"/>
      <c r="Y319" s="407"/>
      <c r="Z319" s="407"/>
      <c r="AA319" s="407"/>
      <c r="AB319" s="407"/>
    </row>
    <row r="320" spans="1:28" x14ac:dyDescent="0.25">
      <c r="A320" s="471"/>
      <c r="B320" s="407"/>
      <c r="C320" s="471"/>
      <c r="D320" s="407"/>
      <c r="E320" s="536"/>
      <c r="F320" s="407"/>
      <c r="G320" s="407"/>
      <c r="H320" s="407"/>
      <c r="I320" s="407"/>
      <c r="J320" s="407"/>
      <c r="K320" s="407"/>
      <c r="L320" s="407"/>
      <c r="M320" s="407"/>
      <c r="N320" s="407"/>
      <c r="O320" s="407"/>
      <c r="P320" s="407"/>
      <c r="Q320" s="407"/>
      <c r="R320" s="407"/>
      <c r="S320" s="407"/>
      <c r="T320" s="407"/>
      <c r="U320" s="407"/>
      <c r="V320" s="407"/>
      <c r="W320" s="407"/>
      <c r="X320" s="407"/>
      <c r="Y320" s="407"/>
      <c r="Z320" s="407"/>
      <c r="AA320" s="407"/>
      <c r="AB320" s="407"/>
    </row>
    <row r="321" spans="1:28" x14ac:dyDescent="0.25">
      <c r="A321" s="471"/>
      <c r="B321" s="407"/>
      <c r="C321" s="471"/>
      <c r="D321" s="407"/>
      <c r="E321" s="536"/>
      <c r="F321" s="407"/>
      <c r="G321" s="407"/>
      <c r="H321" s="407"/>
      <c r="I321" s="407"/>
      <c r="J321" s="407"/>
      <c r="K321" s="407"/>
      <c r="L321" s="407"/>
      <c r="M321" s="407"/>
      <c r="N321" s="407"/>
      <c r="O321" s="407"/>
      <c r="P321" s="407"/>
      <c r="Q321" s="407"/>
      <c r="R321" s="407"/>
      <c r="S321" s="407"/>
      <c r="T321" s="407"/>
      <c r="U321" s="407"/>
      <c r="V321" s="407"/>
      <c r="W321" s="407"/>
      <c r="X321" s="407"/>
      <c r="Y321" s="407"/>
      <c r="Z321" s="407"/>
      <c r="AA321" s="407"/>
      <c r="AB321" s="407"/>
    </row>
    <row r="322" spans="1:28" x14ac:dyDescent="0.25">
      <c r="A322" s="471"/>
      <c r="B322" s="407"/>
      <c r="C322" s="471"/>
      <c r="D322" s="407"/>
      <c r="E322" s="536"/>
      <c r="F322" s="407"/>
      <c r="G322" s="407"/>
      <c r="H322" s="407"/>
      <c r="I322" s="407"/>
      <c r="J322" s="407"/>
      <c r="K322" s="407"/>
      <c r="L322" s="407"/>
      <c r="M322" s="407"/>
      <c r="N322" s="407"/>
      <c r="O322" s="407"/>
      <c r="P322" s="407"/>
      <c r="Q322" s="407"/>
      <c r="R322" s="407"/>
      <c r="S322" s="407"/>
      <c r="T322" s="407"/>
      <c r="U322" s="407"/>
      <c r="V322" s="407"/>
      <c r="W322" s="407"/>
      <c r="X322" s="407"/>
      <c r="Y322" s="407"/>
      <c r="Z322" s="407"/>
      <c r="AA322" s="407"/>
      <c r="AB322" s="407"/>
    </row>
    <row r="323" spans="1:28" x14ac:dyDescent="0.25">
      <c r="A323" s="471"/>
      <c r="B323" s="407"/>
      <c r="C323" s="471"/>
      <c r="D323" s="407"/>
      <c r="E323" s="536"/>
      <c r="F323" s="407"/>
      <c r="G323" s="407"/>
      <c r="H323" s="407"/>
      <c r="I323" s="407"/>
      <c r="J323" s="407"/>
      <c r="K323" s="407"/>
      <c r="L323" s="407"/>
      <c r="M323" s="407"/>
      <c r="N323" s="407"/>
      <c r="O323" s="407"/>
      <c r="P323" s="407"/>
      <c r="Q323" s="407"/>
      <c r="R323" s="407"/>
      <c r="S323" s="407"/>
      <c r="T323" s="407"/>
      <c r="U323" s="407"/>
      <c r="V323" s="407"/>
      <c r="W323" s="407"/>
      <c r="X323" s="407"/>
      <c r="Y323" s="407"/>
      <c r="Z323" s="407"/>
      <c r="AA323" s="407"/>
      <c r="AB323" s="407"/>
    </row>
    <row r="324" spans="1:28" x14ac:dyDescent="0.25">
      <c r="A324" s="471"/>
      <c r="B324" s="407"/>
      <c r="C324" s="471"/>
      <c r="D324" s="407"/>
      <c r="E324" s="536"/>
      <c r="F324" s="407"/>
      <c r="G324" s="407"/>
      <c r="H324" s="407"/>
      <c r="I324" s="407"/>
      <c r="J324" s="407"/>
      <c r="K324" s="407"/>
      <c r="L324" s="407"/>
      <c r="M324" s="407"/>
      <c r="N324" s="407"/>
      <c r="O324" s="407"/>
      <c r="P324" s="407"/>
      <c r="Q324" s="407"/>
      <c r="R324" s="407"/>
      <c r="S324" s="407"/>
      <c r="T324" s="407"/>
      <c r="U324" s="407"/>
      <c r="V324" s="407"/>
      <c r="W324" s="407"/>
      <c r="X324" s="407"/>
      <c r="Y324" s="407"/>
      <c r="Z324" s="407"/>
      <c r="AA324" s="407"/>
      <c r="AB324" s="407"/>
    </row>
    <row r="325" spans="1:28" x14ac:dyDescent="0.25">
      <c r="A325" s="471"/>
      <c r="B325" s="407"/>
      <c r="C325" s="471"/>
      <c r="D325" s="407"/>
      <c r="E325" s="536"/>
      <c r="F325" s="407"/>
      <c r="G325" s="407"/>
      <c r="H325" s="407"/>
      <c r="I325" s="407"/>
      <c r="J325" s="407"/>
      <c r="K325" s="407"/>
      <c r="L325" s="407"/>
      <c r="M325" s="407"/>
      <c r="N325" s="407"/>
      <c r="O325" s="407"/>
      <c r="P325" s="407"/>
      <c r="Q325" s="407"/>
      <c r="R325" s="407"/>
      <c r="S325" s="407"/>
      <c r="T325" s="407"/>
      <c r="U325" s="407"/>
      <c r="V325" s="407"/>
      <c r="W325" s="407"/>
      <c r="X325" s="407"/>
      <c r="Y325" s="407"/>
      <c r="Z325" s="407"/>
      <c r="AA325" s="407"/>
      <c r="AB325" s="407"/>
    </row>
    <row r="326" spans="1:28" x14ac:dyDescent="0.25">
      <c r="A326" s="471"/>
      <c r="B326" s="407"/>
      <c r="C326" s="471"/>
      <c r="D326" s="407"/>
      <c r="E326" s="536"/>
      <c r="F326" s="407"/>
      <c r="G326" s="407"/>
      <c r="H326" s="407"/>
      <c r="I326" s="407"/>
      <c r="J326" s="407"/>
      <c r="K326" s="407"/>
      <c r="L326" s="407"/>
      <c r="M326" s="407"/>
      <c r="N326" s="407"/>
      <c r="O326" s="407"/>
      <c r="P326" s="407"/>
      <c r="Q326" s="407"/>
      <c r="R326" s="407"/>
      <c r="S326" s="407"/>
      <c r="T326" s="407"/>
      <c r="U326" s="407"/>
      <c r="V326" s="407"/>
      <c r="W326" s="407"/>
      <c r="X326" s="407"/>
      <c r="Y326" s="407"/>
      <c r="Z326" s="407"/>
      <c r="AA326" s="407"/>
      <c r="AB326" s="407"/>
    </row>
    <row r="327" spans="1:28" x14ac:dyDescent="0.25">
      <c r="A327" s="471"/>
      <c r="B327" s="407"/>
      <c r="C327" s="471"/>
      <c r="D327" s="407"/>
      <c r="E327" s="536"/>
      <c r="F327" s="407"/>
      <c r="G327" s="407"/>
      <c r="H327" s="407"/>
      <c r="I327" s="407"/>
      <c r="J327" s="407"/>
      <c r="K327" s="407"/>
      <c r="L327" s="407"/>
      <c r="M327" s="407"/>
      <c r="N327" s="407"/>
      <c r="O327" s="407"/>
      <c r="P327" s="407"/>
      <c r="Q327" s="407"/>
      <c r="R327" s="407"/>
      <c r="S327" s="407"/>
      <c r="T327" s="407"/>
      <c r="U327" s="407"/>
      <c r="V327" s="407"/>
      <c r="W327" s="407"/>
      <c r="X327" s="407"/>
      <c r="Y327" s="407"/>
      <c r="Z327" s="407"/>
      <c r="AA327" s="407"/>
      <c r="AB327" s="407"/>
    </row>
    <row r="328" spans="1:28" x14ac:dyDescent="0.25">
      <c r="A328" s="471"/>
      <c r="B328" s="407"/>
      <c r="C328" s="471"/>
      <c r="D328" s="407"/>
      <c r="E328" s="536"/>
      <c r="F328" s="407"/>
      <c r="G328" s="407"/>
      <c r="H328" s="407"/>
      <c r="I328" s="407"/>
      <c r="J328" s="407"/>
      <c r="K328" s="407"/>
      <c r="L328" s="407"/>
      <c r="M328" s="407"/>
      <c r="N328" s="407"/>
      <c r="O328" s="407"/>
      <c r="P328" s="407"/>
      <c r="Q328" s="407"/>
      <c r="R328" s="407"/>
      <c r="S328" s="407"/>
      <c r="T328" s="407"/>
      <c r="U328" s="407"/>
      <c r="V328" s="407"/>
      <c r="W328" s="407"/>
      <c r="X328" s="407"/>
      <c r="Y328" s="407"/>
      <c r="Z328" s="407"/>
      <c r="AA328" s="407"/>
      <c r="AB328" s="407"/>
    </row>
    <row r="329" spans="1:28" x14ac:dyDescent="0.25">
      <c r="A329" s="471"/>
      <c r="B329" s="407"/>
      <c r="C329" s="471"/>
      <c r="D329" s="407"/>
      <c r="E329" s="536"/>
      <c r="F329" s="407"/>
      <c r="G329" s="407"/>
      <c r="H329" s="407"/>
      <c r="I329" s="407"/>
      <c r="J329" s="407"/>
      <c r="K329" s="407"/>
      <c r="L329" s="407"/>
      <c r="M329" s="407"/>
      <c r="N329" s="407"/>
      <c r="O329" s="407"/>
      <c r="P329" s="407"/>
      <c r="Q329" s="407"/>
      <c r="R329" s="407"/>
      <c r="S329" s="407"/>
      <c r="T329" s="407"/>
      <c r="U329" s="407"/>
      <c r="V329" s="407"/>
      <c r="W329" s="407"/>
      <c r="X329" s="407"/>
      <c r="Y329" s="407"/>
      <c r="Z329" s="407"/>
      <c r="AA329" s="407"/>
      <c r="AB329" s="407"/>
    </row>
    <row r="330" spans="1:28" x14ac:dyDescent="0.25">
      <c r="A330" s="471"/>
      <c r="B330" s="407"/>
      <c r="C330" s="471"/>
      <c r="D330" s="407"/>
      <c r="E330" s="536"/>
      <c r="F330" s="407"/>
      <c r="G330" s="407"/>
      <c r="H330" s="407"/>
      <c r="I330" s="407"/>
      <c r="J330" s="407"/>
      <c r="K330" s="407"/>
      <c r="L330" s="407"/>
      <c r="M330" s="407"/>
      <c r="N330" s="407"/>
      <c r="O330" s="407"/>
      <c r="P330" s="407"/>
      <c r="Q330" s="407"/>
      <c r="R330" s="407"/>
      <c r="S330" s="407"/>
      <c r="T330" s="407"/>
      <c r="U330" s="407"/>
      <c r="V330" s="407"/>
      <c r="W330" s="407"/>
      <c r="X330" s="407"/>
      <c r="Y330" s="407"/>
      <c r="Z330" s="407"/>
      <c r="AA330" s="407"/>
      <c r="AB330" s="407"/>
    </row>
    <row r="331" spans="1:28" x14ac:dyDescent="0.25">
      <c r="A331" s="471"/>
      <c r="B331" s="407"/>
      <c r="C331" s="471"/>
      <c r="D331" s="407"/>
      <c r="E331" s="536"/>
      <c r="F331" s="407"/>
      <c r="G331" s="407"/>
      <c r="H331" s="407"/>
      <c r="I331" s="407"/>
      <c r="J331" s="407"/>
      <c r="K331" s="407"/>
      <c r="L331" s="407"/>
      <c r="M331" s="407"/>
      <c r="N331" s="407"/>
      <c r="O331" s="407"/>
      <c r="P331" s="407"/>
      <c r="Q331" s="407"/>
      <c r="R331" s="407"/>
      <c r="S331" s="407"/>
      <c r="T331" s="407"/>
      <c r="U331" s="407"/>
      <c r="V331" s="407"/>
      <c r="W331" s="407"/>
      <c r="X331" s="407"/>
      <c r="Y331" s="407"/>
      <c r="Z331" s="407"/>
      <c r="AA331" s="407"/>
      <c r="AB331" s="407"/>
    </row>
    <row r="332" spans="1:28" x14ac:dyDescent="0.25">
      <c r="A332" s="471"/>
      <c r="B332" s="407"/>
      <c r="C332" s="471"/>
      <c r="D332" s="407"/>
      <c r="E332" s="536"/>
      <c r="F332" s="407"/>
      <c r="G332" s="407"/>
      <c r="H332" s="407"/>
      <c r="I332" s="407"/>
      <c r="J332" s="407"/>
      <c r="K332" s="407"/>
      <c r="L332" s="407"/>
      <c r="M332" s="407"/>
      <c r="N332" s="407"/>
      <c r="O332" s="407"/>
      <c r="P332" s="407"/>
      <c r="Q332" s="407"/>
      <c r="R332" s="407"/>
      <c r="S332" s="407"/>
      <c r="T332" s="407"/>
      <c r="U332" s="407"/>
      <c r="V332" s="407"/>
      <c r="W332" s="407"/>
      <c r="X332" s="407"/>
      <c r="Y332" s="407"/>
      <c r="Z332" s="407"/>
      <c r="AA332" s="407"/>
      <c r="AB332" s="407"/>
    </row>
    <row r="333" spans="1:28" x14ac:dyDescent="0.25">
      <c r="A333" s="471"/>
      <c r="B333" s="407"/>
      <c r="C333" s="471"/>
      <c r="D333" s="407"/>
      <c r="E333" s="536"/>
      <c r="F333" s="407"/>
      <c r="G333" s="407"/>
      <c r="H333" s="407"/>
      <c r="I333" s="407"/>
      <c r="J333" s="407"/>
      <c r="K333" s="407"/>
      <c r="L333" s="407"/>
      <c r="M333" s="407"/>
      <c r="N333" s="407"/>
      <c r="O333" s="407"/>
      <c r="P333" s="407"/>
      <c r="Q333" s="407"/>
      <c r="R333" s="407"/>
      <c r="S333" s="407"/>
      <c r="T333" s="407"/>
      <c r="U333" s="407"/>
      <c r="V333" s="407"/>
      <c r="W333" s="407"/>
      <c r="X333" s="407"/>
      <c r="Y333" s="407"/>
      <c r="Z333" s="407"/>
      <c r="AA333" s="407"/>
      <c r="AB333" s="407"/>
    </row>
    <row r="334" spans="1:28" x14ac:dyDescent="0.25">
      <c r="A334" s="471"/>
      <c r="B334" s="407"/>
      <c r="C334" s="471"/>
      <c r="D334" s="407"/>
      <c r="E334" s="536"/>
      <c r="F334" s="407"/>
      <c r="G334" s="407"/>
      <c r="H334" s="407"/>
      <c r="I334" s="407"/>
      <c r="J334" s="407"/>
      <c r="K334" s="407"/>
      <c r="L334" s="407"/>
      <c r="M334" s="407"/>
      <c r="N334" s="407"/>
      <c r="O334" s="407"/>
      <c r="P334" s="407"/>
      <c r="Q334" s="407"/>
      <c r="R334" s="407"/>
      <c r="S334" s="407"/>
      <c r="T334" s="407"/>
      <c r="U334" s="407"/>
      <c r="V334" s="407"/>
      <c r="W334" s="407"/>
      <c r="X334" s="407"/>
      <c r="Y334" s="407"/>
      <c r="Z334" s="407"/>
      <c r="AA334" s="407"/>
      <c r="AB334" s="407"/>
    </row>
    <row r="335" spans="1:28" x14ac:dyDescent="0.25">
      <c r="A335" s="471"/>
      <c r="B335" s="407"/>
      <c r="C335" s="471"/>
      <c r="D335" s="407"/>
      <c r="E335" s="536"/>
      <c r="F335" s="407"/>
      <c r="G335" s="407"/>
      <c r="H335" s="407"/>
      <c r="I335" s="407"/>
      <c r="J335" s="407"/>
      <c r="K335" s="407"/>
      <c r="L335" s="407"/>
      <c r="M335" s="407"/>
      <c r="N335" s="407"/>
      <c r="O335" s="407"/>
      <c r="P335" s="407"/>
      <c r="Q335" s="407"/>
      <c r="R335" s="407"/>
      <c r="S335" s="407"/>
      <c r="T335" s="407"/>
      <c r="U335" s="407"/>
      <c r="V335" s="407"/>
      <c r="W335" s="407"/>
      <c r="X335" s="407"/>
      <c r="Y335" s="407"/>
      <c r="Z335" s="407"/>
      <c r="AA335" s="407"/>
      <c r="AB335" s="407"/>
    </row>
    <row r="336" spans="1:28" x14ac:dyDescent="0.25">
      <c r="A336" s="471"/>
      <c r="B336" s="407"/>
      <c r="C336" s="471"/>
      <c r="D336" s="407"/>
      <c r="E336" s="536"/>
      <c r="F336" s="407"/>
      <c r="G336" s="407"/>
      <c r="H336" s="407"/>
      <c r="I336" s="407"/>
      <c r="J336" s="407"/>
      <c r="K336" s="407"/>
      <c r="L336" s="407"/>
      <c r="M336" s="407"/>
      <c r="N336" s="407"/>
      <c r="O336" s="407"/>
      <c r="P336" s="407"/>
      <c r="Q336" s="407"/>
      <c r="R336" s="407"/>
      <c r="S336" s="407"/>
      <c r="T336" s="407"/>
      <c r="U336" s="407"/>
      <c r="V336" s="407"/>
      <c r="W336" s="407"/>
      <c r="X336" s="407"/>
      <c r="Y336" s="407"/>
      <c r="Z336" s="407"/>
      <c r="AA336" s="407"/>
      <c r="AB336" s="407"/>
    </row>
    <row r="337" spans="1:28" x14ac:dyDescent="0.25">
      <c r="A337" s="471"/>
      <c r="B337" s="407"/>
      <c r="C337" s="471"/>
      <c r="D337" s="407"/>
      <c r="E337" s="536"/>
      <c r="F337" s="407"/>
      <c r="G337" s="407"/>
      <c r="H337" s="407"/>
      <c r="I337" s="407"/>
      <c r="J337" s="407"/>
      <c r="K337" s="407"/>
      <c r="L337" s="407"/>
      <c r="M337" s="407"/>
      <c r="N337" s="407"/>
      <c r="O337" s="407"/>
      <c r="P337" s="407"/>
      <c r="Q337" s="407"/>
      <c r="R337" s="407"/>
      <c r="S337" s="407"/>
      <c r="T337" s="407"/>
      <c r="U337" s="407"/>
      <c r="V337" s="407"/>
      <c r="W337" s="407"/>
      <c r="X337" s="407"/>
      <c r="Y337" s="407"/>
      <c r="Z337" s="407"/>
      <c r="AA337" s="407"/>
      <c r="AB337" s="407"/>
    </row>
    <row r="338" spans="1:28" x14ac:dyDescent="0.25">
      <c r="A338" s="471"/>
      <c r="B338" s="407"/>
      <c r="C338" s="471"/>
      <c r="D338" s="407"/>
      <c r="E338" s="536"/>
      <c r="F338" s="407"/>
      <c r="G338" s="407"/>
      <c r="H338" s="407"/>
      <c r="I338" s="407"/>
      <c r="J338" s="407"/>
      <c r="K338" s="407"/>
      <c r="L338" s="407"/>
      <c r="M338" s="407"/>
      <c r="N338" s="407"/>
      <c r="O338" s="407"/>
      <c r="P338" s="407"/>
      <c r="Q338" s="407"/>
      <c r="R338" s="407"/>
      <c r="S338" s="407"/>
      <c r="T338" s="407"/>
      <c r="U338" s="407"/>
      <c r="V338" s="407"/>
      <c r="W338" s="407"/>
      <c r="X338" s="407"/>
      <c r="Y338" s="407"/>
      <c r="Z338" s="407"/>
      <c r="AA338" s="407"/>
      <c r="AB338" s="407"/>
    </row>
    <row r="339" spans="1:28" x14ac:dyDescent="0.25">
      <c r="A339" s="471"/>
      <c r="B339" s="407"/>
      <c r="C339" s="471"/>
      <c r="D339" s="407"/>
      <c r="E339" s="536"/>
      <c r="F339" s="407"/>
      <c r="G339" s="407"/>
      <c r="H339" s="407"/>
      <c r="I339" s="407"/>
      <c r="J339" s="407"/>
      <c r="K339" s="407"/>
      <c r="L339" s="407"/>
      <c r="M339" s="407"/>
      <c r="N339" s="407"/>
      <c r="O339" s="407"/>
      <c r="P339" s="407"/>
      <c r="Q339" s="407"/>
      <c r="R339" s="407"/>
      <c r="S339" s="407"/>
      <c r="T339" s="407"/>
      <c r="U339" s="407"/>
      <c r="V339" s="407"/>
      <c r="W339" s="407"/>
      <c r="X339" s="407"/>
      <c r="Y339" s="407"/>
      <c r="Z339" s="407"/>
      <c r="AA339" s="407"/>
      <c r="AB339" s="407"/>
    </row>
    <row r="340" spans="1:28" x14ac:dyDescent="0.25">
      <c r="A340" s="471"/>
      <c r="B340" s="407"/>
      <c r="C340" s="471"/>
      <c r="D340" s="407"/>
      <c r="E340" s="536"/>
      <c r="F340" s="407"/>
      <c r="G340" s="407"/>
      <c r="H340" s="407"/>
      <c r="I340" s="407"/>
      <c r="J340" s="407"/>
      <c r="K340" s="407"/>
      <c r="L340" s="407"/>
      <c r="M340" s="407"/>
      <c r="N340" s="407"/>
      <c r="O340" s="407"/>
      <c r="P340" s="407"/>
      <c r="Q340" s="407"/>
      <c r="R340" s="407"/>
      <c r="S340" s="407"/>
      <c r="T340" s="407"/>
      <c r="U340" s="407"/>
      <c r="V340" s="407"/>
      <c r="W340" s="407"/>
      <c r="X340" s="407"/>
      <c r="Y340" s="407"/>
      <c r="Z340" s="407"/>
      <c r="AA340" s="407"/>
      <c r="AB340" s="407"/>
    </row>
    <row r="341" spans="1:28" x14ac:dyDescent="0.25">
      <c r="A341" s="471"/>
      <c r="B341" s="407"/>
      <c r="C341" s="471"/>
      <c r="D341" s="407"/>
      <c r="E341" s="536"/>
      <c r="F341" s="407"/>
      <c r="G341" s="407"/>
      <c r="H341" s="407"/>
      <c r="I341" s="407"/>
      <c r="J341" s="407"/>
      <c r="K341" s="407"/>
      <c r="L341" s="407"/>
      <c r="M341" s="407"/>
      <c r="N341" s="407"/>
      <c r="O341" s="407"/>
      <c r="P341" s="407"/>
      <c r="Q341" s="407"/>
      <c r="R341" s="407"/>
      <c r="S341" s="407"/>
      <c r="T341" s="407"/>
      <c r="U341" s="407"/>
      <c r="V341" s="407"/>
      <c r="W341" s="407"/>
      <c r="X341" s="407"/>
      <c r="Y341" s="407"/>
      <c r="Z341" s="407"/>
      <c r="AA341" s="407"/>
      <c r="AB341" s="407"/>
    </row>
    <row r="342" spans="1:28" x14ac:dyDescent="0.25">
      <c r="A342" s="471"/>
      <c r="B342" s="407"/>
      <c r="C342" s="471"/>
      <c r="D342" s="407"/>
      <c r="E342" s="536"/>
      <c r="F342" s="407"/>
      <c r="G342" s="407"/>
      <c r="H342" s="407"/>
      <c r="I342" s="407"/>
      <c r="J342" s="407"/>
      <c r="K342" s="407"/>
      <c r="L342" s="407"/>
      <c r="M342" s="407"/>
      <c r="N342" s="407"/>
      <c r="O342" s="407"/>
      <c r="P342" s="407"/>
      <c r="Q342" s="407"/>
      <c r="R342" s="407"/>
      <c r="S342" s="407"/>
      <c r="T342" s="407"/>
      <c r="U342" s="407"/>
      <c r="V342" s="407"/>
      <c r="W342" s="407"/>
      <c r="X342" s="407"/>
      <c r="Y342" s="407"/>
      <c r="Z342" s="407"/>
      <c r="AA342" s="407"/>
      <c r="AB342" s="407"/>
    </row>
    <row r="343" spans="1:28" x14ac:dyDescent="0.25">
      <c r="A343" s="471"/>
      <c r="B343" s="407"/>
      <c r="C343" s="471"/>
      <c r="D343" s="407"/>
      <c r="E343" s="536"/>
      <c r="F343" s="407"/>
      <c r="G343" s="407"/>
      <c r="H343" s="407"/>
      <c r="I343" s="407"/>
      <c r="J343" s="407"/>
      <c r="K343" s="407"/>
      <c r="L343" s="407"/>
      <c r="M343" s="407"/>
      <c r="N343" s="407"/>
      <c r="O343" s="407"/>
      <c r="P343" s="407"/>
      <c r="Q343" s="407"/>
      <c r="R343" s="407"/>
      <c r="S343" s="407"/>
      <c r="T343" s="407"/>
      <c r="U343" s="407"/>
      <c r="V343" s="407"/>
      <c r="W343" s="407"/>
      <c r="X343" s="407"/>
      <c r="Y343" s="407"/>
      <c r="Z343" s="407"/>
      <c r="AA343" s="407"/>
      <c r="AB343" s="407"/>
    </row>
    <row r="344" spans="1:28" x14ac:dyDescent="0.25">
      <c r="A344" s="471"/>
      <c r="B344" s="407"/>
      <c r="C344" s="471"/>
      <c r="D344" s="407"/>
      <c r="E344" s="536"/>
      <c r="F344" s="407"/>
      <c r="G344" s="407"/>
      <c r="H344" s="407"/>
      <c r="I344" s="407"/>
      <c r="J344" s="407"/>
      <c r="K344" s="407"/>
      <c r="L344" s="407"/>
      <c r="M344" s="407"/>
      <c r="N344" s="407"/>
      <c r="O344" s="407"/>
      <c r="P344" s="407"/>
      <c r="Q344" s="407"/>
      <c r="R344" s="407"/>
      <c r="S344" s="407"/>
      <c r="T344" s="407"/>
      <c r="U344" s="407"/>
      <c r="V344" s="407"/>
      <c r="W344" s="407"/>
      <c r="X344" s="407"/>
      <c r="Y344" s="407"/>
      <c r="Z344" s="407"/>
      <c r="AA344" s="407"/>
      <c r="AB344" s="407"/>
    </row>
    <row r="345" spans="1:28" x14ac:dyDescent="0.25">
      <c r="A345" s="471"/>
      <c r="B345" s="407"/>
      <c r="C345" s="471"/>
      <c r="D345" s="407"/>
      <c r="E345" s="536"/>
      <c r="F345" s="407"/>
      <c r="G345" s="407"/>
      <c r="H345" s="407"/>
      <c r="I345" s="407"/>
      <c r="J345" s="407"/>
      <c r="K345" s="407"/>
      <c r="L345" s="407"/>
      <c r="M345" s="407"/>
      <c r="N345" s="407"/>
      <c r="O345" s="407"/>
      <c r="P345" s="407"/>
      <c r="Q345" s="407"/>
      <c r="R345" s="407"/>
      <c r="S345" s="407"/>
      <c r="T345" s="407"/>
      <c r="U345" s="407"/>
      <c r="V345" s="407"/>
      <c r="W345" s="407"/>
      <c r="X345" s="407"/>
      <c r="Y345" s="407"/>
      <c r="Z345" s="407"/>
      <c r="AA345" s="407"/>
      <c r="AB345" s="407"/>
    </row>
    <row r="346" spans="1:28" x14ac:dyDescent="0.25">
      <c r="A346" s="471"/>
      <c r="B346" s="407"/>
      <c r="C346" s="471"/>
      <c r="D346" s="407"/>
      <c r="E346" s="536"/>
      <c r="F346" s="407"/>
      <c r="G346" s="407"/>
      <c r="H346" s="407"/>
      <c r="I346" s="407"/>
      <c r="J346" s="407"/>
      <c r="K346" s="407"/>
      <c r="L346" s="407"/>
      <c r="M346" s="407"/>
      <c r="N346" s="407"/>
      <c r="O346" s="407"/>
      <c r="P346" s="407"/>
      <c r="Q346" s="407"/>
      <c r="R346" s="407"/>
      <c r="S346" s="407"/>
      <c r="T346" s="407"/>
      <c r="U346" s="407"/>
      <c r="V346" s="407"/>
      <c r="W346" s="407"/>
      <c r="X346" s="407"/>
      <c r="Y346" s="407"/>
      <c r="Z346" s="407"/>
      <c r="AA346" s="407"/>
      <c r="AB346" s="407"/>
    </row>
    <row r="347" spans="1:28" x14ac:dyDescent="0.25">
      <c r="A347" s="471"/>
      <c r="B347" s="407"/>
      <c r="C347" s="471"/>
      <c r="D347" s="407"/>
      <c r="E347" s="536"/>
      <c r="F347" s="407"/>
      <c r="G347" s="407"/>
      <c r="H347" s="407"/>
      <c r="I347" s="407"/>
      <c r="J347" s="407"/>
      <c r="K347" s="407"/>
      <c r="L347" s="407"/>
      <c r="M347" s="407"/>
      <c r="N347" s="407"/>
      <c r="O347" s="407"/>
      <c r="P347" s="407"/>
      <c r="Q347" s="407"/>
      <c r="R347" s="407"/>
      <c r="S347" s="407"/>
      <c r="T347" s="407"/>
      <c r="U347" s="407"/>
      <c r="V347" s="407"/>
      <c r="W347" s="407"/>
      <c r="X347" s="407"/>
      <c r="Y347" s="407"/>
      <c r="Z347" s="407"/>
      <c r="AA347" s="407"/>
      <c r="AB347" s="407"/>
    </row>
    <row r="348" spans="1:28" x14ac:dyDescent="0.25">
      <c r="A348" s="471"/>
      <c r="B348" s="407"/>
      <c r="C348" s="471"/>
      <c r="D348" s="407"/>
      <c r="E348" s="536"/>
      <c r="F348" s="407"/>
      <c r="G348" s="407"/>
      <c r="H348" s="407"/>
      <c r="I348" s="407"/>
      <c r="J348" s="407"/>
      <c r="K348" s="407"/>
      <c r="L348" s="407"/>
      <c r="M348" s="407"/>
      <c r="N348" s="407"/>
      <c r="O348" s="407"/>
      <c r="P348" s="407"/>
      <c r="Q348" s="407"/>
      <c r="R348" s="407"/>
      <c r="S348" s="407"/>
      <c r="T348" s="407"/>
      <c r="U348" s="407"/>
      <c r="V348" s="407"/>
      <c r="W348" s="407"/>
      <c r="X348" s="407"/>
      <c r="Y348" s="407"/>
      <c r="Z348" s="407"/>
      <c r="AA348" s="407"/>
      <c r="AB348" s="407"/>
    </row>
    <row r="349" spans="1:28" x14ac:dyDescent="0.25">
      <c r="A349" s="471"/>
      <c r="B349" s="407"/>
      <c r="C349" s="471"/>
      <c r="D349" s="407"/>
      <c r="E349" s="536"/>
      <c r="F349" s="407"/>
      <c r="G349" s="407"/>
      <c r="H349" s="407"/>
      <c r="I349" s="407"/>
      <c r="J349" s="407"/>
      <c r="K349" s="407"/>
      <c r="L349" s="407"/>
      <c r="M349" s="407"/>
      <c r="N349" s="407"/>
      <c r="O349" s="407"/>
      <c r="P349" s="407"/>
      <c r="Q349" s="407"/>
      <c r="R349" s="407"/>
      <c r="S349" s="407"/>
      <c r="T349" s="407"/>
      <c r="U349" s="407"/>
      <c r="V349" s="407"/>
      <c r="W349" s="407"/>
      <c r="X349" s="407"/>
      <c r="Y349" s="407"/>
      <c r="Z349" s="407"/>
      <c r="AA349" s="407"/>
      <c r="AB349" s="407"/>
    </row>
    <row r="350" spans="1:28" x14ac:dyDescent="0.25">
      <c r="A350" s="471"/>
      <c r="B350" s="407"/>
      <c r="C350" s="471"/>
      <c r="D350" s="407"/>
      <c r="E350" s="536"/>
      <c r="F350" s="407"/>
      <c r="G350" s="407"/>
      <c r="H350" s="407"/>
      <c r="I350" s="407"/>
      <c r="J350" s="407"/>
      <c r="K350" s="407"/>
      <c r="L350" s="407"/>
      <c r="M350" s="407"/>
      <c r="N350" s="407"/>
      <c r="O350" s="407"/>
      <c r="P350" s="407"/>
      <c r="Q350" s="407"/>
      <c r="R350" s="407"/>
      <c r="S350" s="407"/>
      <c r="T350" s="407"/>
      <c r="U350" s="407"/>
      <c r="V350" s="407"/>
      <c r="W350" s="407"/>
      <c r="X350" s="407"/>
      <c r="Y350" s="407"/>
      <c r="Z350" s="407"/>
      <c r="AA350" s="407"/>
      <c r="AB350" s="407"/>
    </row>
    <row r="351" spans="1:28" x14ac:dyDescent="0.25">
      <c r="A351" s="471"/>
      <c r="B351" s="407"/>
      <c r="C351" s="471"/>
      <c r="D351" s="407"/>
      <c r="E351" s="536"/>
      <c r="F351" s="407"/>
      <c r="G351" s="407"/>
      <c r="H351" s="407"/>
      <c r="I351" s="407"/>
      <c r="J351" s="407"/>
      <c r="K351" s="407"/>
      <c r="L351" s="407"/>
      <c r="M351" s="407"/>
      <c r="N351" s="407"/>
      <c r="O351" s="407"/>
      <c r="P351" s="407"/>
      <c r="Q351" s="407"/>
      <c r="R351" s="407"/>
      <c r="S351" s="407"/>
      <c r="T351" s="407"/>
      <c r="U351" s="407"/>
      <c r="V351" s="407"/>
      <c r="W351" s="407"/>
      <c r="X351" s="407"/>
      <c r="Y351" s="407"/>
      <c r="Z351" s="407"/>
      <c r="AA351" s="407"/>
      <c r="AB351" s="407"/>
    </row>
    <row r="352" spans="1:28" x14ac:dyDescent="0.25">
      <c r="A352" s="471"/>
      <c r="B352" s="407"/>
      <c r="C352" s="471"/>
      <c r="D352" s="407"/>
      <c r="E352" s="536"/>
      <c r="F352" s="407"/>
      <c r="G352" s="407"/>
      <c r="H352" s="407"/>
      <c r="I352" s="407"/>
      <c r="J352" s="407"/>
      <c r="K352" s="407"/>
      <c r="L352" s="407"/>
      <c r="M352" s="407"/>
      <c r="N352" s="407"/>
      <c r="O352" s="407"/>
      <c r="P352" s="407"/>
      <c r="Q352" s="407"/>
      <c r="R352" s="407"/>
      <c r="S352" s="407"/>
      <c r="T352" s="407"/>
      <c r="U352" s="407"/>
      <c r="V352" s="407"/>
      <c r="W352" s="407"/>
      <c r="X352" s="407"/>
      <c r="Y352" s="407"/>
      <c r="Z352" s="407"/>
      <c r="AA352" s="407"/>
      <c r="AB352" s="407"/>
    </row>
    <row r="353" spans="1:28" x14ac:dyDescent="0.25">
      <c r="A353" s="471"/>
      <c r="B353" s="407"/>
      <c r="C353" s="471"/>
      <c r="D353" s="407"/>
      <c r="E353" s="536"/>
      <c r="F353" s="407"/>
      <c r="G353" s="407"/>
      <c r="H353" s="407"/>
      <c r="I353" s="407"/>
      <c r="J353" s="407"/>
      <c r="K353" s="407"/>
      <c r="L353" s="407"/>
      <c r="M353" s="407"/>
      <c r="N353" s="407"/>
      <c r="O353" s="407"/>
      <c r="P353" s="407"/>
      <c r="Q353" s="407"/>
      <c r="R353" s="407"/>
      <c r="S353" s="407"/>
      <c r="T353" s="407"/>
      <c r="U353" s="407"/>
      <c r="V353" s="407"/>
      <c r="W353" s="407"/>
      <c r="X353" s="407"/>
      <c r="Y353" s="407"/>
      <c r="Z353" s="407"/>
      <c r="AA353" s="407"/>
      <c r="AB353" s="407"/>
    </row>
    <row r="354" spans="1:28" x14ac:dyDescent="0.25">
      <c r="A354" s="471"/>
      <c r="B354" s="407"/>
      <c r="C354" s="471"/>
      <c r="D354" s="407"/>
      <c r="E354" s="536"/>
      <c r="F354" s="407"/>
      <c r="G354" s="407"/>
      <c r="H354" s="407"/>
      <c r="I354" s="407"/>
      <c r="J354" s="407"/>
      <c r="K354" s="407"/>
      <c r="L354" s="407"/>
      <c r="M354" s="407"/>
      <c r="N354" s="407"/>
      <c r="O354" s="407"/>
      <c r="P354" s="407"/>
      <c r="Q354" s="407"/>
      <c r="R354" s="407"/>
      <c r="S354" s="407"/>
      <c r="T354" s="407"/>
      <c r="U354" s="407"/>
      <c r="V354" s="407"/>
      <c r="W354" s="407"/>
      <c r="X354" s="407"/>
      <c r="Y354" s="407"/>
      <c r="Z354" s="407"/>
      <c r="AA354" s="407"/>
      <c r="AB354" s="407"/>
    </row>
    <row r="355" spans="1:28" x14ac:dyDescent="0.25">
      <c r="A355" s="471"/>
      <c r="B355" s="407"/>
      <c r="C355" s="471"/>
      <c r="D355" s="407"/>
      <c r="E355" s="536"/>
      <c r="F355" s="407"/>
      <c r="G355" s="407"/>
      <c r="H355" s="407"/>
      <c r="I355" s="407"/>
      <c r="J355" s="407"/>
      <c r="K355" s="407"/>
      <c r="L355" s="407"/>
      <c r="M355" s="407"/>
      <c r="N355" s="407"/>
      <c r="O355" s="407"/>
      <c r="P355" s="407"/>
      <c r="Q355" s="407"/>
      <c r="R355" s="407"/>
      <c r="S355" s="407"/>
      <c r="T355" s="407"/>
      <c r="U355" s="407"/>
      <c r="V355" s="407"/>
      <c r="W355" s="407"/>
      <c r="X355" s="407"/>
      <c r="Y355" s="407"/>
      <c r="Z355" s="407"/>
      <c r="AA355" s="407"/>
      <c r="AB355" s="407"/>
    </row>
    <row r="356" spans="1:28" x14ac:dyDescent="0.25">
      <c r="A356" s="471"/>
      <c r="B356" s="407"/>
      <c r="C356" s="471"/>
      <c r="D356" s="407"/>
      <c r="E356" s="536"/>
      <c r="F356" s="407"/>
      <c r="G356" s="407"/>
      <c r="H356" s="407"/>
      <c r="I356" s="407"/>
      <c r="J356" s="407"/>
      <c r="K356" s="407"/>
      <c r="L356" s="407"/>
      <c r="M356" s="407"/>
      <c r="N356" s="407"/>
      <c r="O356" s="407"/>
      <c r="P356" s="407"/>
      <c r="Q356" s="407"/>
      <c r="R356" s="407"/>
      <c r="S356" s="407"/>
      <c r="T356" s="407"/>
      <c r="U356" s="407"/>
      <c r="V356" s="407"/>
      <c r="W356" s="407"/>
      <c r="X356" s="407"/>
      <c r="Y356" s="407"/>
      <c r="Z356" s="407"/>
      <c r="AA356" s="407"/>
      <c r="AB356" s="407"/>
    </row>
    <row r="357" spans="1:28" x14ac:dyDescent="0.25">
      <c r="A357" s="471"/>
      <c r="B357" s="407"/>
      <c r="C357" s="471"/>
      <c r="D357" s="407"/>
      <c r="E357" s="536"/>
      <c r="F357" s="407"/>
      <c r="G357" s="407"/>
      <c r="H357" s="407"/>
      <c r="I357" s="407"/>
      <c r="J357" s="407"/>
      <c r="K357" s="407"/>
      <c r="L357" s="407"/>
      <c r="M357" s="407"/>
      <c r="N357" s="407"/>
      <c r="O357" s="407"/>
      <c r="P357" s="407"/>
      <c r="Q357" s="407"/>
      <c r="R357" s="407"/>
      <c r="S357" s="407"/>
      <c r="T357" s="407"/>
      <c r="U357" s="407"/>
      <c r="V357" s="407"/>
      <c r="W357" s="407"/>
      <c r="X357" s="407"/>
      <c r="Y357" s="407"/>
      <c r="Z357" s="407"/>
      <c r="AA357" s="407"/>
      <c r="AB357" s="407"/>
    </row>
    <row r="358" spans="1:28" x14ac:dyDescent="0.25">
      <c r="A358" s="471"/>
      <c r="B358" s="407"/>
      <c r="C358" s="471"/>
      <c r="D358" s="407"/>
      <c r="E358" s="536"/>
      <c r="F358" s="407"/>
      <c r="G358" s="407"/>
      <c r="H358" s="407"/>
      <c r="I358" s="407"/>
      <c r="J358" s="407"/>
      <c r="K358" s="407"/>
      <c r="L358" s="407"/>
      <c r="M358" s="407"/>
      <c r="N358" s="407"/>
      <c r="O358" s="407"/>
      <c r="P358" s="407"/>
      <c r="Q358" s="407"/>
      <c r="R358" s="407"/>
      <c r="S358" s="407"/>
      <c r="T358" s="407"/>
      <c r="U358" s="407"/>
      <c r="V358" s="407"/>
      <c r="W358" s="407"/>
      <c r="X358" s="407"/>
      <c r="Y358" s="407"/>
      <c r="Z358" s="407"/>
      <c r="AA358" s="407"/>
      <c r="AB358" s="407"/>
    </row>
    <row r="359" spans="1:28" x14ac:dyDescent="0.25">
      <c r="A359" s="471"/>
      <c r="B359" s="407"/>
      <c r="C359" s="471"/>
      <c r="D359" s="407"/>
      <c r="E359" s="536"/>
      <c r="F359" s="407"/>
      <c r="G359" s="407"/>
      <c r="H359" s="407"/>
      <c r="I359" s="407"/>
      <c r="J359" s="407"/>
      <c r="K359" s="407"/>
      <c r="L359" s="407"/>
      <c r="M359" s="407"/>
      <c r="N359" s="407"/>
      <c r="O359" s="407"/>
      <c r="P359" s="407"/>
      <c r="Q359" s="407"/>
      <c r="R359" s="407"/>
      <c r="S359" s="407"/>
      <c r="T359" s="407"/>
      <c r="U359" s="407"/>
      <c r="V359" s="407"/>
      <c r="W359" s="407"/>
      <c r="X359" s="407"/>
      <c r="Y359" s="407"/>
      <c r="Z359" s="407"/>
      <c r="AA359" s="407"/>
      <c r="AB359" s="407"/>
    </row>
    <row r="360" spans="1:28" x14ac:dyDescent="0.25">
      <c r="A360" s="471"/>
      <c r="B360" s="407"/>
      <c r="C360" s="471"/>
      <c r="D360" s="407"/>
      <c r="E360" s="536"/>
      <c r="F360" s="407"/>
      <c r="G360" s="407"/>
      <c r="H360" s="407"/>
      <c r="I360" s="407"/>
      <c r="J360" s="407"/>
      <c r="K360" s="407"/>
      <c r="L360" s="407"/>
      <c r="M360" s="407"/>
      <c r="N360" s="407"/>
      <c r="O360" s="407"/>
      <c r="P360" s="407"/>
      <c r="Q360" s="407"/>
      <c r="R360" s="407"/>
      <c r="S360" s="407"/>
      <c r="T360" s="407"/>
      <c r="U360" s="407"/>
      <c r="V360" s="407"/>
      <c r="W360" s="407"/>
      <c r="X360" s="407"/>
      <c r="Y360" s="407"/>
      <c r="Z360" s="407"/>
      <c r="AA360" s="407"/>
      <c r="AB360" s="407"/>
    </row>
    <row r="361" spans="1:28" x14ac:dyDescent="0.25">
      <c r="A361" s="471"/>
      <c r="B361" s="407"/>
      <c r="C361" s="471"/>
      <c r="D361" s="407"/>
      <c r="E361" s="536"/>
      <c r="F361" s="407"/>
      <c r="G361" s="407"/>
      <c r="H361" s="407"/>
      <c r="I361" s="407"/>
      <c r="J361" s="407"/>
      <c r="K361" s="407"/>
      <c r="L361" s="407"/>
      <c r="M361" s="407"/>
      <c r="N361" s="407"/>
      <c r="O361" s="407"/>
      <c r="P361" s="407"/>
      <c r="Q361" s="407"/>
      <c r="R361" s="407"/>
      <c r="S361" s="407"/>
      <c r="T361" s="407"/>
      <c r="U361" s="407"/>
      <c r="V361" s="407"/>
      <c r="W361" s="407"/>
      <c r="X361" s="407"/>
      <c r="Y361" s="407"/>
      <c r="Z361" s="407"/>
      <c r="AA361" s="407"/>
      <c r="AB361" s="407"/>
    </row>
    <row r="362" spans="1:28" x14ac:dyDescent="0.25">
      <c r="A362" s="471"/>
      <c r="B362" s="407"/>
      <c r="C362" s="471"/>
      <c r="D362" s="407"/>
      <c r="E362" s="536"/>
      <c r="F362" s="407"/>
      <c r="G362" s="407"/>
      <c r="H362" s="407"/>
      <c r="I362" s="407"/>
      <c r="J362" s="407"/>
      <c r="K362" s="407"/>
      <c r="L362" s="407"/>
      <c r="M362" s="407"/>
      <c r="N362" s="407"/>
      <c r="O362" s="407"/>
      <c r="P362" s="407"/>
      <c r="Q362" s="407"/>
      <c r="R362" s="407"/>
      <c r="S362" s="407"/>
      <c r="T362" s="407"/>
      <c r="U362" s="407"/>
      <c r="V362" s="407"/>
      <c r="W362" s="407"/>
      <c r="X362" s="407"/>
      <c r="Y362" s="407"/>
      <c r="Z362" s="407"/>
      <c r="AA362" s="407"/>
      <c r="AB362" s="407"/>
    </row>
    <row r="363" spans="1:28" x14ac:dyDescent="0.25">
      <c r="A363" s="471"/>
      <c r="B363" s="407"/>
      <c r="C363" s="471"/>
      <c r="D363" s="407"/>
      <c r="E363" s="536"/>
      <c r="F363" s="407"/>
      <c r="G363" s="407"/>
      <c r="H363" s="407"/>
      <c r="I363" s="407"/>
      <c r="J363" s="407"/>
      <c r="K363" s="407"/>
      <c r="L363" s="407"/>
      <c r="M363" s="407"/>
      <c r="N363" s="407"/>
      <c r="O363" s="407"/>
      <c r="P363" s="407"/>
      <c r="Q363" s="407"/>
      <c r="R363" s="407"/>
      <c r="S363" s="407"/>
      <c r="T363" s="407"/>
      <c r="U363" s="407"/>
      <c r="V363" s="407"/>
      <c r="W363" s="407"/>
      <c r="X363" s="407"/>
      <c r="Y363" s="407"/>
      <c r="Z363" s="407"/>
      <c r="AA363" s="407"/>
      <c r="AB363" s="407"/>
    </row>
    <row r="364" spans="1:28" x14ac:dyDescent="0.25">
      <c r="A364" s="471"/>
      <c r="B364" s="407"/>
      <c r="C364" s="471"/>
      <c r="D364" s="407"/>
      <c r="E364" s="536"/>
      <c r="F364" s="407"/>
      <c r="G364" s="407"/>
      <c r="H364" s="407"/>
      <c r="I364" s="407"/>
      <c r="J364" s="407"/>
      <c r="K364" s="407"/>
      <c r="L364" s="407"/>
      <c r="M364" s="407"/>
      <c r="N364" s="407"/>
      <c r="O364" s="407"/>
      <c r="P364" s="407"/>
      <c r="Q364" s="407"/>
      <c r="R364" s="407"/>
      <c r="S364" s="407"/>
      <c r="T364" s="407"/>
      <c r="U364" s="407"/>
      <c r="V364" s="407"/>
      <c r="W364" s="407"/>
      <c r="X364" s="407"/>
      <c r="Y364" s="407"/>
      <c r="Z364" s="407"/>
      <c r="AA364" s="407"/>
      <c r="AB364" s="407"/>
    </row>
    <row r="365" spans="1:28" x14ac:dyDescent="0.25">
      <c r="A365" s="471"/>
      <c r="B365" s="407"/>
      <c r="C365" s="471"/>
      <c r="D365" s="407"/>
      <c r="E365" s="536"/>
      <c r="F365" s="407"/>
      <c r="G365" s="407"/>
      <c r="H365" s="407"/>
      <c r="I365" s="407"/>
      <c r="J365" s="407"/>
      <c r="K365" s="407"/>
      <c r="L365" s="407"/>
      <c r="M365" s="407"/>
      <c r="N365" s="407"/>
      <c r="O365" s="407"/>
      <c r="P365" s="407"/>
      <c r="Q365" s="407"/>
      <c r="R365" s="407"/>
      <c r="S365" s="407"/>
      <c r="T365" s="407"/>
      <c r="U365" s="407"/>
      <c r="V365" s="407"/>
      <c r="W365" s="407"/>
      <c r="X365" s="407"/>
      <c r="Y365" s="407"/>
      <c r="Z365" s="407"/>
      <c r="AA365" s="407"/>
      <c r="AB365" s="407"/>
    </row>
    <row r="366" spans="1:28" x14ac:dyDescent="0.25">
      <c r="A366" s="471"/>
      <c r="B366" s="407"/>
      <c r="C366" s="471"/>
      <c r="D366" s="407"/>
      <c r="E366" s="536"/>
      <c r="F366" s="407"/>
      <c r="G366" s="407"/>
      <c r="H366" s="407"/>
      <c r="I366" s="407"/>
      <c r="J366" s="407"/>
      <c r="K366" s="407"/>
      <c r="L366" s="407"/>
      <c r="M366" s="407"/>
      <c r="N366" s="407"/>
      <c r="O366" s="407"/>
      <c r="P366" s="407"/>
      <c r="Q366" s="407"/>
      <c r="R366" s="407"/>
      <c r="S366" s="407"/>
      <c r="T366" s="407"/>
      <c r="U366" s="407"/>
      <c r="V366" s="407"/>
      <c r="W366" s="407"/>
      <c r="X366" s="407"/>
      <c r="Y366" s="407"/>
      <c r="Z366" s="407"/>
      <c r="AA366" s="407"/>
      <c r="AB366" s="407"/>
    </row>
    <row r="367" spans="1:28" x14ac:dyDescent="0.25">
      <c r="A367" s="471"/>
      <c r="B367" s="407"/>
      <c r="C367" s="471"/>
      <c r="D367" s="407"/>
      <c r="E367" s="536"/>
      <c r="F367" s="407"/>
      <c r="G367" s="407"/>
      <c r="H367" s="407"/>
      <c r="I367" s="407"/>
      <c r="J367" s="407"/>
      <c r="K367" s="407"/>
      <c r="L367" s="407"/>
      <c r="M367" s="407"/>
      <c r="N367" s="407"/>
      <c r="O367" s="407"/>
      <c r="P367" s="407"/>
      <c r="Q367" s="407"/>
      <c r="R367" s="407"/>
      <c r="S367" s="407"/>
      <c r="T367" s="407"/>
      <c r="U367" s="407"/>
      <c r="V367" s="407"/>
      <c r="W367" s="407"/>
      <c r="X367" s="407"/>
      <c r="Y367" s="407"/>
      <c r="Z367" s="407"/>
      <c r="AA367" s="407"/>
      <c r="AB367" s="407"/>
    </row>
    <row r="368" spans="1:28" x14ac:dyDescent="0.25">
      <c r="A368" s="471"/>
      <c r="B368" s="407"/>
      <c r="C368" s="471"/>
      <c r="D368" s="407"/>
      <c r="E368" s="536"/>
      <c r="F368" s="407"/>
      <c r="G368" s="407"/>
      <c r="H368" s="407"/>
      <c r="I368" s="407"/>
      <c r="J368" s="407"/>
      <c r="K368" s="407"/>
      <c r="L368" s="407"/>
      <c r="M368" s="407"/>
      <c r="N368" s="407"/>
      <c r="O368" s="407"/>
      <c r="P368" s="407"/>
      <c r="Q368" s="407"/>
      <c r="R368" s="407"/>
      <c r="S368" s="407"/>
      <c r="T368" s="407"/>
      <c r="U368" s="407"/>
      <c r="V368" s="407"/>
      <c r="W368" s="407"/>
      <c r="X368" s="407"/>
      <c r="Y368" s="407"/>
      <c r="Z368" s="407"/>
      <c r="AA368" s="407"/>
      <c r="AB368" s="407"/>
    </row>
    <row r="369" spans="1:28" x14ac:dyDescent="0.25">
      <c r="A369" s="471"/>
      <c r="B369" s="407"/>
      <c r="C369" s="471"/>
      <c r="D369" s="407"/>
      <c r="E369" s="536"/>
      <c r="F369" s="407"/>
      <c r="G369" s="407"/>
      <c r="H369" s="407"/>
      <c r="I369" s="407"/>
      <c r="J369" s="407"/>
      <c r="K369" s="407"/>
      <c r="L369" s="407"/>
      <c r="M369" s="407"/>
      <c r="N369" s="407"/>
      <c r="O369" s="407"/>
      <c r="P369" s="407"/>
      <c r="Q369" s="407"/>
      <c r="R369" s="407"/>
      <c r="S369" s="407"/>
      <c r="T369" s="407"/>
      <c r="U369" s="407"/>
      <c r="V369" s="407"/>
      <c r="W369" s="407"/>
      <c r="X369" s="407"/>
      <c r="Y369" s="407"/>
      <c r="Z369" s="407"/>
      <c r="AA369" s="407"/>
      <c r="AB369" s="407"/>
    </row>
    <row r="370" spans="1:28" x14ac:dyDescent="0.25">
      <c r="A370" s="471"/>
      <c r="B370" s="407"/>
      <c r="C370" s="471"/>
      <c r="D370" s="407"/>
      <c r="E370" s="536"/>
      <c r="F370" s="407"/>
      <c r="G370" s="407"/>
      <c r="H370" s="407"/>
      <c r="I370" s="407"/>
      <c r="J370" s="407"/>
      <c r="K370" s="407"/>
      <c r="L370" s="407"/>
      <c r="M370" s="407"/>
      <c r="N370" s="407"/>
      <c r="O370" s="407"/>
      <c r="P370" s="407"/>
      <c r="Q370" s="407"/>
      <c r="R370" s="407"/>
      <c r="S370" s="407"/>
      <c r="T370" s="407"/>
      <c r="U370" s="407"/>
      <c r="V370" s="407"/>
      <c r="W370" s="407"/>
      <c r="X370" s="407"/>
      <c r="Y370" s="407"/>
      <c r="Z370" s="407"/>
      <c r="AA370" s="407"/>
      <c r="AB370" s="407"/>
    </row>
    <row r="371" spans="1:28" x14ac:dyDescent="0.25">
      <c r="A371" s="471"/>
      <c r="B371" s="407"/>
      <c r="C371" s="471"/>
      <c r="D371" s="407"/>
      <c r="E371" s="536"/>
      <c r="F371" s="407"/>
      <c r="G371" s="407"/>
      <c r="H371" s="407"/>
      <c r="I371" s="407"/>
      <c r="J371" s="407"/>
      <c r="K371" s="407"/>
      <c r="L371" s="407"/>
      <c r="M371" s="407"/>
      <c r="N371" s="407"/>
      <c r="O371" s="407"/>
      <c r="P371" s="407"/>
      <c r="Q371" s="407"/>
      <c r="R371" s="407"/>
      <c r="S371" s="407"/>
      <c r="T371" s="407"/>
      <c r="U371" s="407"/>
      <c r="V371" s="407"/>
      <c r="W371" s="407"/>
      <c r="X371" s="407"/>
      <c r="Y371" s="407"/>
      <c r="Z371" s="407"/>
      <c r="AA371" s="407"/>
      <c r="AB371" s="407"/>
    </row>
    <row r="372" spans="1:28" x14ac:dyDescent="0.25">
      <c r="A372" s="471"/>
      <c r="B372" s="407"/>
      <c r="C372" s="471"/>
      <c r="D372" s="407"/>
      <c r="E372" s="536"/>
      <c r="F372" s="407"/>
      <c r="G372" s="407"/>
      <c r="H372" s="407"/>
      <c r="I372" s="407"/>
      <c r="J372" s="407"/>
      <c r="K372" s="407"/>
      <c r="L372" s="407"/>
      <c r="M372" s="407"/>
      <c r="N372" s="407"/>
      <c r="O372" s="407"/>
      <c r="P372" s="407"/>
      <c r="Q372" s="407"/>
      <c r="R372" s="407"/>
      <c r="S372" s="407"/>
      <c r="T372" s="407"/>
      <c r="U372" s="407"/>
      <c r="V372" s="407"/>
      <c r="W372" s="407"/>
      <c r="X372" s="407"/>
      <c r="Y372" s="407"/>
      <c r="Z372" s="407"/>
      <c r="AA372" s="407"/>
      <c r="AB372" s="407"/>
    </row>
    <row r="373" spans="1:28" x14ac:dyDescent="0.25">
      <c r="A373" s="471"/>
      <c r="B373" s="407"/>
      <c r="C373" s="471"/>
      <c r="D373" s="407"/>
      <c r="E373" s="536"/>
      <c r="F373" s="407"/>
      <c r="G373" s="407"/>
      <c r="H373" s="407"/>
      <c r="I373" s="407"/>
      <c r="J373" s="407"/>
      <c r="K373" s="407"/>
      <c r="L373" s="407"/>
      <c r="M373" s="407"/>
      <c r="N373" s="407"/>
      <c r="O373" s="407"/>
      <c r="P373" s="407"/>
      <c r="Q373" s="407"/>
      <c r="R373" s="407"/>
      <c r="S373" s="407"/>
      <c r="T373" s="407"/>
      <c r="U373" s="407"/>
      <c r="V373" s="407"/>
      <c r="W373" s="407"/>
      <c r="X373" s="407"/>
      <c r="Y373" s="407"/>
      <c r="Z373" s="407"/>
      <c r="AA373" s="407"/>
      <c r="AB373" s="407"/>
    </row>
    <row r="374" spans="1:28" x14ac:dyDescent="0.25">
      <c r="A374" s="471"/>
      <c r="B374" s="407"/>
      <c r="C374" s="471"/>
      <c r="D374" s="407"/>
      <c r="E374" s="536"/>
      <c r="F374" s="407"/>
      <c r="G374" s="407"/>
      <c r="H374" s="407"/>
      <c r="I374" s="407"/>
      <c r="J374" s="407"/>
      <c r="K374" s="407"/>
      <c r="L374" s="407"/>
      <c r="M374" s="407"/>
      <c r="N374" s="407"/>
      <c r="O374" s="407"/>
      <c r="P374" s="407"/>
      <c r="Q374" s="407"/>
      <c r="R374" s="407"/>
      <c r="S374" s="407"/>
      <c r="T374" s="407"/>
      <c r="U374" s="407"/>
      <c r="V374" s="407"/>
      <c r="W374" s="407"/>
      <c r="X374" s="407"/>
      <c r="Y374" s="407"/>
      <c r="Z374" s="407"/>
      <c r="AA374" s="407"/>
      <c r="AB374" s="407"/>
    </row>
    <row r="375" spans="1:28" x14ac:dyDescent="0.25">
      <c r="A375" s="471"/>
      <c r="B375" s="407"/>
      <c r="C375" s="471"/>
      <c r="D375" s="407"/>
      <c r="E375" s="536"/>
      <c r="F375" s="407"/>
      <c r="G375" s="407"/>
      <c r="H375" s="407"/>
      <c r="I375" s="407"/>
      <c r="J375" s="407"/>
      <c r="K375" s="407"/>
      <c r="L375" s="407"/>
      <c r="M375" s="407"/>
      <c r="N375" s="407"/>
      <c r="O375" s="407"/>
      <c r="P375" s="407"/>
      <c r="Q375" s="407"/>
      <c r="R375" s="407"/>
      <c r="S375" s="407"/>
      <c r="T375" s="407"/>
      <c r="U375" s="407"/>
      <c r="V375" s="407"/>
      <c r="W375" s="407"/>
      <c r="X375" s="407"/>
      <c r="Y375" s="407"/>
      <c r="Z375" s="407"/>
      <c r="AA375" s="407"/>
      <c r="AB375" s="407"/>
    </row>
    <row r="376" spans="1:28" x14ac:dyDescent="0.25">
      <c r="A376" s="471"/>
      <c r="B376" s="407"/>
      <c r="C376" s="471"/>
      <c r="D376" s="407"/>
      <c r="E376" s="536"/>
      <c r="F376" s="407"/>
      <c r="G376" s="407"/>
      <c r="H376" s="407"/>
      <c r="I376" s="407"/>
      <c r="J376" s="407"/>
      <c r="K376" s="407"/>
      <c r="L376" s="407"/>
      <c r="M376" s="407"/>
      <c r="N376" s="407"/>
      <c r="O376" s="407"/>
      <c r="P376" s="407"/>
      <c r="Q376" s="407"/>
      <c r="R376" s="407"/>
      <c r="S376" s="407"/>
      <c r="T376" s="407"/>
      <c r="U376" s="407"/>
      <c r="V376" s="407"/>
      <c r="W376" s="407"/>
      <c r="X376" s="407"/>
      <c r="Y376" s="407"/>
      <c r="Z376" s="407"/>
      <c r="AA376" s="407"/>
      <c r="AB376" s="407"/>
    </row>
    <row r="377" spans="1:28" x14ac:dyDescent="0.25">
      <c r="A377" s="471"/>
      <c r="B377" s="407"/>
      <c r="C377" s="471"/>
      <c r="D377" s="407"/>
      <c r="E377" s="536"/>
      <c r="F377" s="407"/>
      <c r="G377" s="407"/>
      <c r="H377" s="407"/>
      <c r="I377" s="407"/>
      <c r="J377" s="407"/>
      <c r="K377" s="407"/>
      <c r="L377" s="407"/>
      <c r="M377" s="407"/>
      <c r="N377" s="407"/>
      <c r="O377" s="407"/>
      <c r="P377" s="407"/>
      <c r="Q377" s="407"/>
      <c r="R377" s="407"/>
      <c r="S377" s="407"/>
      <c r="T377" s="407"/>
      <c r="U377" s="407"/>
      <c r="V377" s="407"/>
      <c r="W377" s="407"/>
      <c r="X377" s="407"/>
      <c r="Y377" s="407"/>
      <c r="Z377" s="407"/>
      <c r="AA377" s="407"/>
      <c r="AB377" s="407"/>
    </row>
    <row r="378" spans="1:28" x14ac:dyDescent="0.25">
      <c r="A378" s="471"/>
      <c r="B378" s="407"/>
      <c r="C378" s="471"/>
      <c r="D378" s="407"/>
      <c r="E378" s="536"/>
      <c r="F378" s="407"/>
      <c r="G378" s="407"/>
      <c r="H378" s="407"/>
      <c r="I378" s="407"/>
      <c r="J378" s="407"/>
      <c r="K378" s="407"/>
      <c r="L378" s="407"/>
      <c r="M378" s="407"/>
      <c r="N378" s="407"/>
      <c r="O378" s="407"/>
      <c r="P378" s="407"/>
      <c r="Q378" s="407"/>
      <c r="R378" s="407"/>
      <c r="S378" s="407"/>
      <c r="T378" s="407"/>
      <c r="U378" s="407"/>
      <c r="V378" s="407"/>
      <c r="W378" s="407"/>
      <c r="X378" s="407"/>
      <c r="Y378" s="407"/>
      <c r="Z378" s="407"/>
      <c r="AA378" s="407"/>
      <c r="AB378" s="407"/>
    </row>
    <row r="379" spans="1:28" x14ac:dyDescent="0.25">
      <c r="A379" s="471"/>
      <c r="B379" s="407"/>
      <c r="C379" s="471"/>
      <c r="D379" s="407"/>
      <c r="E379" s="536"/>
      <c r="F379" s="407"/>
      <c r="G379" s="407"/>
      <c r="H379" s="407"/>
      <c r="I379" s="407"/>
      <c r="J379" s="407"/>
      <c r="K379" s="407"/>
      <c r="L379" s="407"/>
      <c r="M379" s="407"/>
      <c r="N379" s="407"/>
      <c r="O379" s="407"/>
      <c r="P379" s="407"/>
      <c r="Q379" s="407"/>
      <c r="R379" s="407"/>
      <c r="S379" s="407"/>
      <c r="T379" s="407"/>
      <c r="U379" s="407"/>
      <c r="V379" s="407"/>
      <c r="W379" s="407"/>
      <c r="X379" s="407"/>
      <c r="Y379" s="407"/>
      <c r="Z379" s="407"/>
      <c r="AA379" s="407"/>
      <c r="AB379" s="407"/>
    </row>
    <row r="380" spans="1:28" x14ac:dyDescent="0.25">
      <c r="A380" s="471"/>
      <c r="B380" s="407"/>
      <c r="C380" s="471"/>
      <c r="D380" s="407"/>
      <c r="E380" s="536"/>
      <c r="F380" s="407"/>
      <c r="G380" s="407"/>
      <c r="H380" s="407"/>
      <c r="I380" s="407"/>
      <c r="J380" s="407"/>
      <c r="K380" s="407"/>
      <c r="L380" s="407"/>
      <c r="M380" s="407"/>
      <c r="N380" s="407"/>
      <c r="O380" s="407"/>
      <c r="P380" s="407"/>
      <c r="Q380" s="407"/>
      <c r="R380" s="407"/>
      <c r="S380" s="407"/>
      <c r="T380" s="407"/>
      <c r="U380" s="407"/>
      <c r="V380" s="407"/>
      <c r="W380" s="407"/>
      <c r="X380" s="407"/>
      <c r="Y380" s="407"/>
      <c r="Z380" s="407"/>
      <c r="AA380" s="407"/>
      <c r="AB380" s="407"/>
    </row>
    <row r="381" spans="1:28" x14ac:dyDescent="0.25">
      <c r="A381" s="471"/>
      <c r="B381" s="407"/>
      <c r="C381" s="471"/>
      <c r="D381" s="407"/>
      <c r="E381" s="536"/>
      <c r="F381" s="407"/>
      <c r="G381" s="407"/>
      <c r="H381" s="407"/>
      <c r="I381" s="407"/>
      <c r="J381" s="407"/>
      <c r="K381" s="407"/>
      <c r="L381" s="407"/>
      <c r="M381" s="407"/>
      <c r="N381" s="407"/>
      <c r="O381" s="407"/>
      <c r="P381" s="407"/>
      <c r="Q381" s="407"/>
      <c r="R381" s="407"/>
      <c r="S381" s="407"/>
      <c r="T381" s="407"/>
      <c r="U381" s="407"/>
      <c r="V381" s="407"/>
      <c r="W381" s="407"/>
      <c r="X381" s="407"/>
      <c r="Y381" s="407"/>
      <c r="Z381" s="407"/>
      <c r="AA381" s="407"/>
      <c r="AB381" s="407"/>
    </row>
    <row r="382" spans="1:28" x14ac:dyDescent="0.25">
      <c r="A382" s="471"/>
      <c r="B382" s="407"/>
      <c r="C382" s="471"/>
      <c r="D382" s="407"/>
      <c r="E382" s="536"/>
      <c r="F382" s="407"/>
      <c r="G382" s="407"/>
      <c r="H382" s="407"/>
      <c r="I382" s="407"/>
      <c r="J382" s="407"/>
      <c r="K382" s="407"/>
      <c r="L382" s="407"/>
      <c r="M382" s="407"/>
      <c r="N382" s="407"/>
      <c r="O382" s="407"/>
      <c r="P382" s="407"/>
      <c r="Q382" s="407"/>
      <c r="R382" s="407"/>
      <c r="S382" s="407"/>
      <c r="T382" s="407"/>
      <c r="U382" s="407"/>
      <c r="V382" s="407"/>
      <c r="W382" s="407"/>
      <c r="X382" s="407"/>
      <c r="Y382" s="407"/>
      <c r="Z382" s="407"/>
      <c r="AA382" s="407"/>
      <c r="AB382" s="407"/>
    </row>
    <row r="383" spans="1:28" x14ac:dyDescent="0.25">
      <c r="A383" s="471"/>
      <c r="B383" s="407"/>
      <c r="C383" s="471"/>
      <c r="D383" s="407"/>
      <c r="E383" s="536"/>
      <c r="F383" s="407"/>
      <c r="G383" s="407"/>
      <c r="H383" s="407"/>
      <c r="I383" s="407"/>
      <c r="J383" s="407"/>
      <c r="K383" s="407"/>
      <c r="L383" s="407"/>
      <c r="M383" s="407"/>
      <c r="N383" s="407"/>
      <c r="O383" s="407"/>
      <c r="P383" s="407"/>
      <c r="Q383" s="407"/>
      <c r="R383" s="407"/>
      <c r="S383" s="407"/>
      <c r="T383" s="407"/>
      <c r="U383" s="407"/>
      <c r="V383" s="407"/>
      <c r="W383" s="407"/>
      <c r="X383" s="407"/>
      <c r="Y383" s="407"/>
      <c r="Z383" s="407"/>
      <c r="AA383" s="407"/>
      <c r="AB383" s="407"/>
    </row>
    <row r="384" spans="1:28" x14ac:dyDescent="0.25">
      <c r="A384" s="471"/>
      <c r="B384" s="407"/>
      <c r="C384" s="471"/>
      <c r="D384" s="407"/>
      <c r="E384" s="536"/>
      <c r="F384" s="407"/>
      <c r="G384" s="407"/>
      <c r="H384" s="407"/>
      <c r="I384" s="407"/>
      <c r="J384" s="407"/>
      <c r="K384" s="407"/>
      <c r="L384" s="407"/>
      <c r="M384" s="407"/>
      <c r="N384" s="407"/>
      <c r="O384" s="407"/>
      <c r="P384" s="407"/>
      <c r="Q384" s="407"/>
      <c r="R384" s="407"/>
      <c r="S384" s="407"/>
      <c r="T384" s="407"/>
      <c r="U384" s="407"/>
      <c r="V384" s="407"/>
      <c r="W384" s="407"/>
      <c r="X384" s="407"/>
      <c r="Y384" s="407"/>
      <c r="Z384" s="407"/>
      <c r="AA384" s="407"/>
      <c r="AB384" s="407"/>
    </row>
    <row r="385" spans="1:28" x14ac:dyDescent="0.25">
      <c r="A385" s="471"/>
      <c r="B385" s="407"/>
      <c r="C385" s="471"/>
      <c r="D385" s="407"/>
      <c r="E385" s="536"/>
      <c r="F385" s="407"/>
      <c r="G385" s="407"/>
      <c r="H385" s="407"/>
      <c r="I385" s="407"/>
      <c r="J385" s="407"/>
      <c r="K385" s="407"/>
      <c r="L385" s="407"/>
      <c r="M385" s="407"/>
      <c r="N385" s="407"/>
      <c r="O385" s="407"/>
      <c r="P385" s="407"/>
      <c r="Q385" s="407"/>
      <c r="R385" s="407"/>
      <c r="S385" s="407"/>
      <c r="T385" s="407"/>
      <c r="U385" s="407"/>
      <c r="V385" s="407"/>
      <c r="W385" s="407"/>
      <c r="X385" s="407"/>
      <c r="Y385" s="407"/>
      <c r="Z385" s="407"/>
      <c r="AA385" s="407"/>
      <c r="AB385" s="407"/>
    </row>
    <row r="386" spans="1:28" x14ac:dyDescent="0.25">
      <c r="A386" s="471"/>
      <c r="B386" s="407"/>
      <c r="C386" s="471"/>
      <c r="D386" s="407"/>
      <c r="E386" s="536"/>
      <c r="F386" s="407"/>
      <c r="G386" s="407"/>
      <c r="H386" s="407"/>
      <c r="I386" s="407"/>
      <c r="J386" s="407"/>
      <c r="K386" s="407"/>
      <c r="L386" s="407"/>
      <c r="M386" s="407"/>
      <c r="N386" s="407"/>
      <c r="O386" s="407"/>
      <c r="P386" s="407"/>
      <c r="Q386" s="407"/>
      <c r="R386" s="407"/>
      <c r="S386" s="407"/>
      <c r="T386" s="407"/>
      <c r="U386" s="407"/>
      <c r="V386" s="407"/>
      <c r="W386" s="407"/>
      <c r="X386" s="407"/>
      <c r="Y386" s="407"/>
      <c r="Z386" s="407"/>
      <c r="AA386" s="407"/>
      <c r="AB386" s="407"/>
    </row>
    <row r="387" spans="1:28" x14ac:dyDescent="0.25">
      <c r="A387" s="471"/>
      <c r="B387" s="407"/>
      <c r="C387" s="471"/>
      <c r="D387" s="407"/>
      <c r="E387" s="536"/>
      <c r="F387" s="407"/>
      <c r="G387" s="407"/>
      <c r="H387" s="407"/>
      <c r="I387" s="407"/>
      <c r="J387" s="407"/>
      <c r="K387" s="407"/>
      <c r="L387" s="407"/>
      <c r="M387" s="407"/>
      <c r="N387" s="407"/>
      <c r="O387" s="407"/>
      <c r="P387" s="407"/>
      <c r="Q387" s="407"/>
      <c r="R387" s="407"/>
      <c r="S387" s="407"/>
      <c r="T387" s="407"/>
      <c r="U387" s="407"/>
      <c r="V387" s="407"/>
      <c r="W387" s="407"/>
      <c r="X387" s="407"/>
      <c r="Y387" s="407"/>
      <c r="Z387" s="407"/>
      <c r="AA387" s="407"/>
      <c r="AB387" s="407"/>
    </row>
    <row r="388" spans="1:28" x14ac:dyDescent="0.25">
      <c r="A388" s="471"/>
      <c r="B388" s="407"/>
      <c r="C388" s="471"/>
      <c r="D388" s="407"/>
      <c r="E388" s="536"/>
      <c r="F388" s="407"/>
      <c r="G388" s="407"/>
      <c r="H388" s="407"/>
      <c r="I388" s="407"/>
      <c r="J388" s="407"/>
      <c r="K388" s="407"/>
      <c r="L388" s="407"/>
      <c r="M388" s="407"/>
      <c r="N388" s="407"/>
      <c r="O388" s="407"/>
      <c r="P388" s="407"/>
      <c r="Q388" s="407"/>
      <c r="R388" s="407"/>
      <c r="S388" s="407"/>
      <c r="T388" s="407"/>
      <c r="U388" s="407"/>
      <c r="V388" s="407"/>
      <c r="W388" s="407"/>
      <c r="X388" s="407"/>
      <c r="Y388" s="407"/>
      <c r="Z388" s="407"/>
      <c r="AA388" s="407"/>
      <c r="AB388" s="407"/>
    </row>
    <row r="389" spans="1:28" x14ac:dyDescent="0.25">
      <c r="A389" s="471"/>
      <c r="B389" s="407"/>
      <c r="C389" s="471"/>
      <c r="D389" s="407"/>
      <c r="E389" s="536"/>
      <c r="F389" s="407"/>
      <c r="G389" s="407"/>
      <c r="H389" s="407"/>
      <c r="I389" s="407"/>
      <c r="J389" s="407"/>
      <c r="K389" s="407"/>
      <c r="L389" s="407"/>
      <c r="M389" s="407"/>
      <c r="N389" s="407"/>
      <c r="O389" s="407"/>
      <c r="P389" s="407"/>
      <c r="Q389" s="407"/>
      <c r="R389" s="407"/>
      <c r="S389" s="407"/>
      <c r="T389" s="407"/>
      <c r="U389" s="407"/>
      <c r="V389" s="407"/>
      <c r="W389" s="407"/>
      <c r="X389" s="407"/>
      <c r="Y389" s="407"/>
      <c r="Z389" s="407"/>
      <c r="AA389" s="407"/>
      <c r="AB389" s="407"/>
    </row>
    <row r="390" spans="1:28" x14ac:dyDescent="0.25">
      <c r="A390" s="471"/>
      <c r="B390" s="407"/>
      <c r="C390" s="471"/>
      <c r="D390" s="407"/>
      <c r="E390" s="536"/>
      <c r="F390" s="407"/>
      <c r="G390" s="407"/>
      <c r="H390" s="407"/>
      <c r="I390" s="407"/>
      <c r="J390" s="407"/>
      <c r="K390" s="407"/>
      <c r="L390" s="407"/>
      <c r="M390" s="407"/>
      <c r="N390" s="407"/>
      <c r="O390" s="407"/>
      <c r="P390" s="407"/>
      <c r="Q390" s="407"/>
      <c r="R390" s="407"/>
      <c r="S390" s="407"/>
      <c r="T390" s="407"/>
      <c r="U390" s="407"/>
      <c r="V390" s="407"/>
      <c r="W390" s="407"/>
      <c r="X390" s="407"/>
      <c r="Y390" s="407"/>
      <c r="Z390" s="407"/>
      <c r="AA390" s="407"/>
      <c r="AB390" s="407"/>
    </row>
    <row r="391" spans="1:28" x14ac:dyDescent="0.25">
      <c r="A391" s="471"/>
      <c r="B391" s="407"/>
      <c r="C391" s="471"/>
      <c r="D391" s="407"/>
      <c r="E391" s="536"/>
      <c r="F391" s="407"/>
      <c r="G391" s="407"/>
      <c r="H391" s="407"/>
      <c r="I391" s="407"/>
      <c r="J391" s="407"/>
      <c r="K391" s="407"/>
      <c r="L391" s="407"/>
      <c r="M391" s="407"/>
      <c r="N391" s="407"/>
      <c r="O391" s="407"/>
      <c r="P391" s="407"/>
      <c r="Q391" s="407"/>
      <c r="R391" s="407"/>
      <c r="S391" s="407"/>
      <c r="T391" s="407"/>
      <c r="U391" s="407"/>
      <c r="V391" s="407"/>
      <c r="W391" s="407"/>
      <c r="X391" s="407"/>
      <c r="Y391" s="407"/>
      <c r="Z391" s="407"/>
      <c r="AA391" s="407"/>
      <c r="AB391" s="407"/>
    </row>
    <row r="392" spans="1:28" x14ac:dyDescent="0.25">
      <c r="A392" s="471"/>
      <c r="B392" s="407"/>
      <c r="C392" s="471"/>
      <c r="D392" s="407"/>
      <c r="E392" s="536"/>
      <c r="F392" s="407"/>
      <c r="G392" s="407"/>
      <c r="H392" s="407"/>
      <c r="I392" s="407"/>
      <c r="J392" s="407"/>
      <c r="K392" s="407"/>
      <c r="L392" s="407"/>
      <c r="M392" s="407"/>
      <c r="N392" s="407"/>
      <c r="O392" s="407"/>
      <c r="P392" s="407"/>
      <c r="Q392" s="407"/>
      <c r="R392" s="407"/>
      <c r="S392" s="407"/>
      <c r="T392" s="407"/>
      <c r="U392" s="407"/>
      <c r="V392" s="407"/>
      <c r="W392" s="407"/>
      <c r="X392" s="407"/>
      <c r="Y392" s="407"/>
      <c r="Z392" s="407"/>
      <c r="AA392" s="407"/>
      <c r="AB392" s="407"/>
    </row>
    <row r="393" spans="1:28" x14ac:dyDescent="0.25">
      <c r="A393" s="471"/>
      <c r="B393" s="407"/>
      <c r="C393" s="471"/>
      <c r="D393" s="407"/>
      <c r="E393" s="536"/>
      <c r="F393" s="407"/>
      <c r="G393" s="407"/>
      <c r="H393" s="407"/>
      <c r="I393" s="407"/>
      <c r="J393" s="407"/>
      <c r="K393" s="407"/>
      <c r="L393" s="407"/>
      <c r="M393" s="407"/>
      <c r="N393" s="407"/>
      <c r="O393" s="407"/>
      <c r="P393" s="407"/>
      <c r="Q393" s="407"/>
      <c r="R393" s="407"/>
      <c r="S393" s="407"/>
      <c r="T393" s="407"/>
      <c r="U393" s="407"/>
      <c r="V393" s="407"/>
      <c r="W393" s="407"/>
      <c r="X393" s="407"/>
      <c r="Y393" s="407"/>
      <c r="Z393" s="407"/>
      <c r="AA393" s="407"/>
      <c r="AB393" s="407"/>
    </row>
    <row r="394" spans="1:28" x14ac:dyDescent="0.25">
      <c r="A394" s="471"/>
      <c r="B394" s="407"/>
      <c r="C394" s="471"/>
      <c r="D394" s="407"/>
      <c r="E394" s="536"/>
      <c r="F394" s="407"/>
      <c r="G394" s="407"/>
      <c r="H394" s="407"/>
      <c r="I394" s="407"/>
      <c r="J394" s="407"/>
      <c r="K394" s="407"/>
      <c r="L394" s="407"/>
      <c r="M394" s="407"/>
      <c r="N394" s="407"/>
      <c r="O394" s="407"/>
      <c r="P394" s="407"/>
      <c r="Q394" s="407"/>
      <c r="R394" s="407"/>
      <c r="S394" s="407"/>
      <c r="T394" s="407"/>
      <c r="U394" s="407"/>
      <c r="V394" s="407"/>
      <c r="W394" s="407"/>
      <c r="X394" s="407"/>
      <c r="Y394" s="407"/>
      <c r="Z394" s="407"/>
      <c r="AA394" s="407"/>
      <c r="AB394" s="407"/>
    </row>
    <row r="395" spans="1:28" x14ac:dyDescent="0.25">
      <c r="A395" s="471"/>
      <c r="B395" s="407"/>
      <c r="C395" s="471"/>
      <c r="D395" s="407"/>
      <c r="E395" s="536"/>
      <c r="F395" s="407"/>
      <c r="G395" s="407"/>
      <c r="H395" s="407"/>
      <c r="I395" s="407"/>
      <c r="J395" s="407"/>
      <c r="K395" s="407"/>
      <c r="L395" s="407"/>
      <c r="M395" s="407"/>
      <c r="N395" s="407"/>
      <c r="O395" s="407"/>
      <c r="P395" s="407"/>
      <c r="Q395" s="407"/>
      <c r="R395" s="407"/>
      <c r="S395" s="407"/>
      <c r="T395" s="407"/>
      <c r="U395" s="407"/>
      <c r="V395" s="407"/>
      <c r="W395" s="407"/>
      <c r="X395" s="407"/>
      <c r="Y395" s="407"/>
      <c r="Z395" s="407"/>
      <c r="AA395" s="407"/>
      <c r="AB395" s="407"/>
    </row>
    <row r="396" spans="1:28" x14ac:dyDescent="0.25">
      <c r="A396" s="471"/>
      <c r="B396" s="407"/>
      <c r="C396" s="471"/>
      <c r="D396" s="407"/>
      <c r="E396" s="536"/>
      <c r="F396" s="407"/>
      <c r="G396" s="407"/>
      <c r="H396" s="407"/>
      <c r="I396" s="407"/>
      <c r="J396" s="407"/>
      <c r="K396" s="407"/>
      <c r="L396" s="407"/>
      <c r="M396" s="407"/>
      <c r="N396" s="407"/>
      <c r="O396" s="407"/>
      <c r="P396" s="407"/>
      <c r="Q396" s="407"/>
      <c r="R396" s="407"/>
      <c r="S396" s="407"/>
      <c r="T396" s="407"/>
      <c r="U396" s="407"/>
      <c r="V396" s="407"/>
      <c r="W396" s="407"/>
      <c r="X396" s="407"/>
      <c r="Y396" s="407"/>
      <c r="Z396" s="407"/>
      <c r="AA396" s="407"/>
      <c r="AB396" s="407"/>
    </row>
    <row r="397" spans="1:28" x14ac:dyDescent="0.25">
      <c r="A397" s="471"/>
      <c r="B397" s="407"/>
      <c r="C397" s="471"/>
      <c r="D397" s="407"/>
      <c r="E397" s="536"/>
      <c r="F397" s="407"/>
      <c r="G397" s="407"/>
      <c r="H397" s="407"/>
      <c r="I397" s="407"/>
      <c r="J397" s="407"/>
      <c r="K397" s="407"/>
      <c r="L397" s="407"/>
      <c r="M397" s="407"/>
      <c r="N397" s="407"/>
      <c r="O397" s="407"/>
      <c r="P397" s="407"/>
      <c r="Q397" s="407"/>
      <c r="R397" s="407"/>
      <c r="S397" s="407"/>
      <c r="T397" s="407"/>
      <c r="U397" s="407"/>
      <c r="V397" s="407"/>
      <c r="W397" s="407"/>
      <c r="X397" s="407"/>
      <c r="Y397" s="407"/>
      <c r="Z397" s="407"/>
      <c r="AA397" s="407"/>
      <c r="AB397" s="407"/>
    </row>
    <row r="398" spans="1:28" x14ac:dyDescent="0.25">
      <c r="A398" s="471"/>
      <c r="B398" s="407"/>
      <c r="C398" s="471"/>
      <c r="D398" s="407"/>
      <c r="E398" s="536"/>
      <c r="F398" s="407"/>
      <c r="G398" s="407"/>
      <c r="H398" s="407"/>
      <c r="I398" s="407"/>
      <c r="J398" s="407"/>
      <c r="K398" s="407"/>
      <c r="L398" s="407"/>
      <c r="M398" s="407"/>
      <c r="N398" s="407"/>
      <c r="O398" s="407"/>
      <c r="P398" s="407"/>
      <c r="Q398" s="407"/>
      <c r="R398" s="407"/>
      <c r="S398" s="407"/>
      <c r="T398" s="407"/>
      <c r="U398" s="407"/>
      <c r="V398" s="407"/>
      <c r="W398" s="407"/>
      <c r="X398" s="407"/>
      <c r="Y398" s="407"/>
      <c r="Z398" s="407"/>
      <c r="AA398" s="407"/>
      <c r="AB398" s="407"/>
    </row>
    <row r="399" spans="1:28" x14ac:dyDescent="0.25">
      <c r="A399" s="471"/>
      <c r="B399" s="407"/>
      <c r="C399" s="471"/>
      <c r="D399" s="407"/>
      <c r="E399" s="536"/>
      <c r="F399" s="407"/>
      <c r="G399" s="407"/>
      <c r="H399" s="407"/>
      <c r="I399" s="407"/>
      <c r="J399" s="407"/>
      <c r="K399" s="407"/>
      <c r="L399" s="407"/>
      <c r="M399" s="407"/>
      <c r="N399" s="407"/>
      <c r="O399" s="407"/>
      <c r="P399" s="407"/>
      <c r="Q399" s="407"/>
      <c r="R399" s="407"/>
      <c r="S399" s="407"/>
      <c r="T399" s="407"/>
      <c r="U399" s="407"/>
      <c r="V399" s="407"/>
      <c r="W399" s="407"/>
      <c r="X399" s="407"/>
      <c r="Y399" s="407"/>
      <c r="Z399" s="407"/>
      <c r="AA399" s="407"/>
      <c r="AB399" s="407"/>
    </row>
    <row r="400" spans="1:28" x14ac:dyDescent="0.25">
      <c r="A400" s="471"/>
      <c r="B400" s="407"/>
      <c r="C400" s="471"/>
      <c r="D400" s="407"/>
      <c r="E400" s="536"/>
      <c r="F400" s="407"/>
      <c r="G400" s="407"/>
      <c r="H400" s="407"/>
      <c r="I400" s="407"/>
      <c r="J400" s="407"/>
      <c r="K400" s="407"/>
      <c r="L400" s="407"/>
      <c r="M400" s="407"/>
      <c r="N400" s="407"/>
      <c r="O400" s="407"/>
      <c r="P400" s="407"/>
      <c r="Q400" s="407"/>
      <c r="R400" s="407"/>
      <c r="S400" s="407"/>
      <c r="T400" s="407"/>
      <c r="U400" s="407"/>
      <c r="V400" s="407"/>
      <c r="W400" s="407"/>
      <c r="X400" s="407"/>
      <c r="Y400" s="407"/>
      <c r="Z400" s="407"/>
      <c r="AA400" s="407"/>
      <c r="AB400" s="407"/>
    </row>
    <row r="401" spans="1:28" x14ac:dyDescent="0.25">
      <c r="A401" s="471"/>
      <c r="B401" s="407"/>
      <c r="C401" s="471"/>
      <c r="D401" s="407"/>
      <c r="E401" s="536"/>
      <c r="F401" s="407"/>
      <c r="G401" s="407"/>
      <c r="H401" s="407"/>
      <c r="I401" s="407"/>
      <c r="J401" s="407"/>
      <c r="K401" s="407"/>
      <c r="L401" s="407"/>
      <c r="M401" s="407"/>
      <c r="N401" s="407"/>
      <c r="O401" s="407"/>
      <c r="P401" s="407"/>
      <c r="Q401" s="407"/>
      <c r="R401" s="407"/>
      <c r="S401" s="407"/>
      <c r="T401" s="407"/>
      <c r="U401" s="407"/>
      <c r="V401" s="407"/>
      <c r="W401" s="407"/>
      <c r="X401" s="407"/>
      <c r="Y401" s="407"/>
      <c r="Z401" s="407"/>
      <c r="AA401" s="407"/>
      <c r="AB401" s="407"/>
    </row>
    <row r="402" spans="1:28" x14ac:dyDescent="0.25">
      <c r="A402" s="471"/>
      <c r="B402" s="407"/>
      <c r="C402" s="471"/>
      <c r="D402" s="407"/>
      <c r="E402" s="536"/>
      <c r="F402" s="407"/>
      <c r="G402" s="407"/>
      <c r="H402" s="407"/>
      <c r="I402" s="407"/>
      <c r="J402" s="407"/>
      <c r="K402" s="407"/>
      <c r="L402" s="407"/>
      <c r="M402" s="407"/>
      <c r="N402" s="407"/>
      <c r="O402" s="407"/>
      <c r="P402" s="407"/>
      <c r="Q402" s="407"/>
      <c r="R402" s="407"/>
      <c r="S402" s="407"/>
      <c r="T402" s="407"/>
      <c r="U402" s="407"/>
      <c r="V402" s="407"/>
      <c r="W402" s="407"/>
      <c r="X402" s="407"/>
      <c r="Y402" s="407"/>
      <c r="Z402" s="407"/>
      <c r="AA402" s="407"/>
      <c r="AB402" s="407"/>
    </row>
    <row r="403" spans="1:28" x14ac:dyDescent="0.25">
      <c r="A403" s="471"/>
      <c r="B403" s="407"/>
      <c r="C403" s="471"/>
      <c r="D403" s="407"/>
      <c r="E403" s="536"/>
      <c r="F403" s="407"/>
      <c r="G403" s="407"/>
      <c r="H403" s="407"/>
      <c r="I403" s="407"/>
      <c r="J403" s="407"/>
      <c r="K403" s="407"/>
      <c r="L403" s="407"/>
      <c r="M403" s="407"/>
      <c r="N403" s="407"/>
      <c r="O403" s="407"/>
      <c r="P403" s="407"/>
      <c r="Q403" s="407"/>
      <c r="R403" s="407"/>
      <c r="S403" s="407"/>
      <c r="T403" s="407"/>
      <c r="U403" s="407"/>
      <c r="V403" s="407"/>
      <c r="W403" s="407"/>
      <c r="X403" s="407"/>
      <c r="Y403" s="407"/>
      <c r="Z403" s="407"/>
      <c r="AA403" s="407"/>
      <c r="AB403" s="407"/>
    </row>
    <row r="404" spans="1:28" x14ac:dyDescent="0.25">
      <c r="A404" s="471"/>
      <c r="B404" s="407"/>
      <c r="C404" s="471"/>
      <c r="D404" s="407"/>
      <c r="E404" s="536"/>
      <c r="F404" s="407"/>
      <c r="G404" s="407"/>
      <c r="H404" s="407"/>
      <c r="I404" s="407"/>
      <c r="J404" s="407"/>
      <c r="K404" s="407"/>
      <c r="L404" s="407"/>
      <c r="M404" s="407"/>
      <c r="N404" s="407"/>
      <c r="O404" s="407"/>
      <c r="P404" s="407"/>
      <c r="Q404" s="407"/>
      <c r="R404" s="407"/>
      <c r="S404" s="407"/>
      <c r="T404" s="407"/>
      <c r="U404" s="407"/>
      <c r="V404" s="407"/>
      <c r="W404" s="407"/>
      <c r="X404" s="407"/>
      <c r="Y404" s="407"/>
      <c r="Z404" s="407"/>
      <c r="AA404" s="407"/>
      <c r="AB404" s="407"/>
    </row>
    <row r="405" spans="1:28" x14ac:dyDescent="0.25">
      <c r="A405" s="471"/>
      <c r="B405" s="407"/>
      <c r="C405" s="471"/>
      <c r="D405" s="407"/>
      <c r="E405" s="536"/>
      <c r="F405" s="407"/>
      <c r="G405" s="407"/>
      <c r="H405" s="407"/>
      <c r="I405" s="407"/>
      <c r="J405" s="407"/>
      <c r="K405" s="407"/>
      <c r="L405" s="407"/>
      <c r="M405" s="407"/>
      <c r="N405" s="407"/>
      <c r="O405" s="407"/>
      <c r="P405" s="407"/>
      <c r="Q405" s="407"/>
      <c r="R405" s="407"/>
      <c r="S405" s="407"/>
      <c r="T405" s="407"/>
      <c r="U405" s="407"/>
      <c r="V405" s="407"/>
      <c r="W405" s="407"/>
      <c r="X405" s="407"/>
      <c r="Y405" s="407"/>
      <c r="Z405" s="407"/>
      <c r="AA405" s="407"/>
      <c r="AB405" s="407"/>
    </row>
    <row r="406" spans="1:28" x14ac:dyDescent="0.25">
      <c r="A406" s="471"/>
      <c r="B406" s="407"/>
      <c r="C406" s="471"/>
      <c r="D406" s="407"/>
      <c r="E406" s="536"/>
      <c r="F406" s="407"/>
      <c r="G406" s="407"/>
      <c r="H406" s="407"/>
      <c r="I406" s="407"/>
      <c r="J406" s="407"/>
      <c r="K406" s="407"/>
      <c r="L406" s="407"/>
      <c r="M406" s="407"/>
      <c r="N406" s="407"/>
      <c r="O406" s="407"/>
      <c r="P406" s="407"/>
      <c r="Q406" s="407"/>
      <c r="R406" s="407"/>
      <c r="S406" s="407"/>
      <c r="T406" s="407"/>
      <c r="U406" s="407"/>
      <c r="V406" s="407"/>
      <c r="W406" s="407"/>
      <c r="X406" s="407"/>
      <c r="Y406" s="407"/>
      <c r="Z406" s="407"/>
      <c r="AA406" s="407"/>
      <c r="AB406" s="407"/>
    </row>
    <row r="407" spans="1:28" x14ac:dyDescent="0.25">
      <c r="A407" s="471"/>
      <c r="B407" s="407"/>
      <c r="C407" s="471"/>
      <c r="D407" s="407"/>
      <c r="E407" s="536"/>
      <c r="F407" s="407"/>
      <c r="G407" s="407"/>
      <c r="H407" s="407"/>
      <c r="I407" s="407"/>
      <c r="J407" s="407"/>
      <c r="K407" s="407"/>
      <c r="L407" s="407"/>
      <c r="M407" s="407"/>
      <c r="N407" s="407"/>
      <c r="O407" s="407"/>
      <c r="P407" s="407"/>
      <c r="Q407" s="407"/>
      <c r="R407" s="407"/>
      <c r="S407" s="407"/>
      <c r="T407" s="407"/>
      <c r="U407" s="407"/>
      <c r="V407" s="407"/>
      <c r="W407" s="407"/>
      <c r="X407" s="407"/>
      <c r="Y407" s="407"/>
      <c r="Z407" s="407"/>
      <c r="AA407" s="407"/>
      <c r="AB407" s="407"/>
    </row>
    <row r="408" spans="1:28" x14ac:dyDescent="0.25">
      <c r="A408" s="471"/>
      <c r="B408" s="407"/>
      <c r="C408" s="471"/>
      <c r="D408" s="407"/>
      <c r="E408" s="536"/>
      <c r="F408" s="407"/>
      <c r="G408" s="407"/>
      <c r="H408" s="407"/>
      <c r="I408" s="407"/>
      <c r="J408" s="407"/>
      <c r="K408" s="407"/>
      <c r="L408" s="407"/>
      <c r="M408" s="407"/>
      <c r="N408" s="407"/>
      <c r="O408" s="407"/>
      <c r="P408" s="407"/>
      <c r="Q408" s="407"/>
      <c r="R408" s="407"/>
      <c r="S408" s="407"/>
      <c r="T408" s="407"/>
      <c r="U408" s="407"/>
      <c r="V408" s="407"/>
      <c r="W408" s="407"/>
      <c r="X408" s="407"/>
      <c r="Y408" s="407"/>
      <c r="Z408" s="407"/>
      <c r="AA408" s="407"/>
      <c r="AB408" s="407"/>
    </row>
    <row r="409" spans="1:28" x14ac:dyDescent="0.25">
      <c r="A409" s="471"/>
      <c r="B409" s="407"/>
      <c r="C409" s="471"/>
      <c r="D409" s="407"/>
      <c r="E409" s="536"/>
      <c r="F409" s="407"/>
      <c r="G409" s="407"/>
      <c r="H409" s="407"/>
      <c r="I409" s="407"/>
      <c r="J409" s="407"/>
      <c r="K409" s="407"/>
      <c r="L409" s="407"/>
      <c r="M409" s="407"/>
      <c r="N409" s="407"/>
      <c r="O409" s="407"/>
      <c r="P409" s="407"/>
      <c r="Q409" s="407"/>
      <c r="R409" s="407"/>
      <c r="S409" s="407"/>
      <c r="T409" s="407"/>
      <c r="U409" s="407"/>
      <c r="V409" s="407"/>
      <c r="W409" s="407"/>
      <c r="X409" s="407"/>
      <c r="Y409" s="407"/>
      <c r="Z409" s="407"/>
      <c r="AA409" s="407"/>
      <c r="AB409" s="407"/>
    </row>
    <row r="410" spans="1:28" x14ac:dyDescent="0.25">
      <c r="A410" s="471"/>
      <c r="B410" s="407"/>
      <c r="C410" s="471"/>
      <c r="D410" s="407"/>
      <c r="E410" s="536"/>
      <c r="F410" s="407"/>
      <c r="G410" s="407"/>
      <c r="H410" s="407"/>
      <c r="I410" s="407"/>
      <c r="J410" s="407"/>
      <c r="K410" s="407"/>
      <c r="L410" s="407"/>
      <c r="M410" s="407"/>
      <c r="N410" s="407"/>
      <c r="O410" s="407"/>
      <c r="P410" s="407"/>
      <c r="Q410" s="407"/>
      <c r="R410" s="407"/>
      <c r="S410" s="407"/>
      <c r="T410" s="407"/>
      <c r="U410" s="407"/>
      <c r="V410" s="407"/>
      <c r="W410" s="407"/>
      <c r="X410" s="407"/>
      <c r="Y410" s="407"/>
      <c r="Z410" s="407"/>
      <c r="AA410" s="407"/>
      <c r="AB410" s="407"/>
    </row>
    <row r="411" spans="1:28" x14ac:dyDescent="0.25">
      <c r="A411" s="471"/>
      <c r="B411" s="407"/>
      <c r="C411" s="471"/>
      <c r="D411" s="407"/>
      <c r="E411" s="536"/>
      <c r="F411" s="407"/>
      <c r="G411" s="407"/>
      <c r="H411" s="407"/>
      <c r="I411" s="407"/>
      <c r="J411" s="407"/>
      <c r="K411" s="407"/>
      <c r="L411" s="407"/>
      <c r="M411" s="407"/>
      <c r="N411" s="407"/>
      <c r="O411" s="407"/>
      <c r="P411" s="407"/>
      <c r="Q411" s="407"/>
      <c r="R411" s="407"/>
      <c r="S411" s="407"/>
      <c r="T411" s="407"/>
      <c r="U411" s="407"/>
      <c r="V411" s="407"/>
      <c r="W411" s="407"/>
      <c r="X411" s="407"/>
      <c r="Y411" s="407"/>
      <c r="Z411" s="407"/>
      <c r="AA411" s="407"/>
      <c r="AB411" s="407"/>
    </row>
    <row r="412" spans="1:28" x14ac:dyDescent="0.25">
      <c r="A412" s="471"/>
      <c r="B412" s="407"/>
      <c r="C412" s="471"/>
      <c r="D412" s="407"/>
      <c r="E412" s="536"/>
      <c r="F412" s="407"/>
      <c r="G412" s="407"/>
      <c r="H412" s="407"/>
      <c r="I412" s="407"/>
      <c r="J412" s="407"/>
      <c r="K412" s="407"/>
      <c r="L412" s="407"/>
      <c r="M412" s="407"/>
      <c r="N412" s="407"/>
      <c r="O412" s="407"/>
      <c r="P412" s="407"/>
      <c r="Q412" s="407"/>
      <c r="R412" s="407"/>
      <c r="S412" s="407"/>
      <c r="T412" s="407"/>
      <c r="U412" s="407"/>
      <c r="V412" s="407"/>
      <c r="W412" s="407"/>
      <c r="X412" s="407"/>
      <c r="Y412" s="407"/>
      <c r="Z412" s="407"/>
      <c r="AA412" s="407"/>
      <c r="AB412" s="407"/>
    </row>
    <row r="413" spans="1:28" x14ac:dyDescent="0.25">
      <c r="A413" s="471"/>
      <c r="B413" s="407"/>
      <c r="C413" s="471"/>
      <c r="D413" s="407"/>
      <c r="E413" s="536"/>
      <c r="F413" s="407"/>
      <c r="G413" s="407"/>
      <c r="H413" s="407"/>
      <c r="I413" s="407"/>
      <c r="J413" s="407"/>
      <c r="K413" s="407"/>
      <c r="L413" s="407"/>
      <c r="M413" s="407"/>
      <c r="N413" s="407"/>
      <c r="O413" s="407"/>
      <c r="P413" s="407"/>
      <c r="Q413" s="407"/>
      <c r="R413" s="407"/>
      <c r="S413" s="407"/>
      <c r="T413" s="407"/>
      <c r="U413" s="407"/>
      <c r="V413" s="407"/>
      <c r="W413" s="407"/>
      <c r="X413" s="407"/>
      <c r="Y413" s="407"/>
      <c r="Z413" s="407"/>
      <c r="AA413" s="407"/>
      <c r="AB413" s="407"/>
    </row>
    <row r="414" spans="1:28" x14ac:dyDescent="0.25">
      <c r="A414" s="471"/>
      <c r="B414" s="407"/>
      <c r="C414" s="471"/>
      <c r="D414" s="407"/>
      <c r="E414" s="536"/>
      <c r="F414" s="407"/>
      <c r="G414" s="407"/>
      <c r="H414" s="407"/>
      <c r="I414" s="407"/>
      <c r="J414" s="407"/>
      <c r="K414" s="407"/>
      <c r="L414" s="407"/>
      <c r="M414" s="407"/>
      <c r="N414" s="407"/>
      <c r="O414" s="407"/>
      <c r="P414" s="407"/>
      <c r="Q414" s="407"/>
      <c r="R414" s="407"/>
      <c r="S414" s="407"/>
      <c r="T414" s="407"/>
      <c r="U414" s="407"/>
      <c r="V414" s="407"/>
      <c r="W414" s="407"/>
      <c r="X414" s="407"/>
      <c r="Y414" s="407"/>
      <c r="Z414" s="407"/>
      <c r="AA414" s="407"/>
      <c r="AB414" s="407"/>
    </row>
    <row r="415" spans="1:28" x14ac:dyDescent="0.25">
      <c r="A415" s="471"/>
      <c r="B415" s="407"/>
      <c r="C415" s="471"/>
      <c r="D415" s="407"/>
      <c r="E415" s="536"/>
      <c r="F415" s="407"/>
      <c r="G415" s="407"/>
      <c r="H415" s="407"/>
      <c r="I415" s="407"/>
      <c r="J415" s="407"/>
      <c r="K415" s="407"/>
      <c r="L415" s="407"/>
      <c r="M415" s="407"/>
      <c r="N415" s="407"/>
      <c r="O415" s="407"/>
      <c r="P415" s="407"/>
      <c r="Q415" s="407"/>
      <c r="R415" s="407"/>
      <c r="S415" s="407"/>
      <c r="T415" s="407"/>
      <c r="U415" s="407"/>
      <c r="V415" s="407"/>
      <c r="W415" s="407"/>
      <c r="X415" s="407"/>
      <c r="Y415" s="407"/>
      <c r="Z415" s="407"/>
      <c r="AA415" s="407"/>
      <c r="AB415" s="407"/>
    </row>
    <row r="416" spans="1:28" x14ac:dyDescent="0.25">
      <c r="A416" s="471"/>
      <c r="B416" s="407"/>
      <c r="C416" s="471"/>
      <c r="D416" s="407"/>
      <c r="E416" s="536"/>
      <c r="F416" s="407"/>
      <c r="G416" s="407"/>
      <c r="H416" s="407"/>
      <c r="I416" s="407"/>
      <c r="J416" s="407"/>
      <c r="K416" s="407"/>
      <c r="L416" s="407"/>
      <c r="M416" s="407"/>
      <c r="N416" s="407"/>
      <c r="O416" s="407"/>
      <c r="P416" s="407"/>
      <c r="Q416" s="407"/>
      <c r="R416" s="407"/>
      <c r="S416" s="407"/>
      <c r="T416" s="407"/>
      <c r="U416" s="407"/>
      <c r="V416" s="407"/>
      <c r="W416" s="407"/>
      <c r="X416" s="407"/>
      <c r="Y416" s="407"/>
      <c r="Z416" s="407"/>
      <c r="AA416" s="407"/>
      <c r="AB416" s="407"/>
    </row>
    <row r="417" spans="1:28" x14ac:dyDescent="0.25">
      <c r="A417" s="471"/>
      <c r="B417" s="407"/>
      <c r="C417" s="471"/>
      <c r="D417" s="407"/>
      <c r="E417" s="536"/>
      <c r="F417" s="407"/>
      <c r="G417" s="407"/>
      <c r="H417" s="407"/>
      <c r="I417" s="407"/>
      <c r="J417" s="407"/>
      <c r="K417" s="407"/>
      <c r="L417" s="407"/>
      <c r="M417" s="407"/>
      <c r="N417" s="407"/>
      <c r="O417" s="407"/>
      <c r="P417" s="407"/>
      <c r="Q417" s="407"/>
      <c r="R417" s="407"/>
      <c r="S417" s="407"/>
      <c r="T417" s="407"/>
      <c r="U417" s="407"/>
      <c r="V417" s="407"/>
      <c r="W417" s="407"/>
      <c r="X417" s="407"/>
      <c r="Y417" s="407"/>
      <c r="Z417" s="407"/>
      <c r="AA417" s="407"/>
      <c r="AB417" s="407"/>
    </row>
    <row r="418" spans="1:28" x14ac:dyDescent="0.25">
      <c r="A418" s="471"/>
      <c r="B418" s="407"/>
      <c r="C418" s="471"/>
      <c r="D418" s="407"/>
      <c r="E418" s="536"/>
      <c r="F418" s="407"/>
      <c r="G418" s="407"/>
      <c r="H418" s="407"/>
      <c r="I418" s="407"/>
      <c r="J418" s="407"/>
      <c r="K418" s="407"/>
      <c r="L418" s="407"/>
      <c r="M418" s="407"/>
      <c r="N418" s="407"/>
      <c r="O418" s="407"/>
      <c r="P418" s="407"/>
      <c r="Q418" s="407"/>
      <c r="R418" s="407"/>
      <c r="S418" s="407"/>
      <c r="T418" s="407"/>
      <c r="U418" s="407"/>
      <c r="V418" s="407"/>
      <c r="W418" s="407"/>
      <c r="X418" s="407"/>
      <c r="Y418" s="407"/>
      <c r="Z418" s="407"/>
      <c r="AA418" s="407"/>
      <c r="AB418" s="407"/>
    </row>
    <row r="419" spans="1:28" x14ac:dyDescent="0.25">
      <c r="A419" s="471"/>
      <c r="B419" s="407"/>
      <c r="C419" s="471"/>
      <c r="D419" s="407"/>
      <c r="E419" s="536"/>
      <c r="F419" s="407"/>
      <c r="G419" s="407"/>
      <c r="H419" s="407"/>
      <c r="I419" s="407"/>
      <c r="J419" s="407"/>
      <c r="K419" s="407"/>
      <c r="L419" s="407"/>
      <c r="M419" s="407"/>
      <c r="N419" s="407"/>
      <c r="O419" s="407"/>
      <c r="P419" s="407"/>
      <c r="Q419" s="407"/>
      <c r="R419" s="407"/>
      <c r="S419" s="407"/>
      <c r="T419" s="407"/>
      <c r="U419" s="407"/>
      <c r="V419" s="407"/>
      <c r="W419" s="407"/>
      <c r="X419" s="407"/>
      <c r="Y419" s="407"/>
      <c r="Z419" s="407"/>
      <c r="AA419" s="407"/>
      <c r="AB419" s="407"/>
    </row>
    <row r="420" spans="1:28" x14ac:dyDescent="0.25">
      <c r="A420" s="471"/>
      <c r="B420" s="407"/>
      <c r="C420" s="471"/>
      <c r="D420" s="407"/>
      <c r="E420" s="536"/>
      <c r="F420" s="407"/>
      <c r="G420" s="407"/>
      <c r="H420" s="407"/>
      <c r="I420" s="407"/>
      <c r="J420" s="407"/>
      <c r="K420" s="407"/>
      <c r="L420" s="407"/>
      <c r="M420" s="407"/>
      <c r="N420" s="407"/>
      <c r="O420" s="407"/>
      <c r="P420" s="407"/>
      <c r="Q420" s="407"/>
      <c r="R420" s="407"/>
      <c r="S420" s="407"/>
      <c r="T420" s="407"/>
      <c r="U420" s="407"/>
      <c r="V420" s="407"/>
      <c r="W420" s="407"/>
      <c r="X420" s="407"/>
      <c r="Y420" s="407"/>
      <c r="Z420" s="407"/>
      <c r="AA420" s="407"/>
      <c r="AB420" s="407"/>
    </row>
    <row r="421" spans="1:28" x14ac:dyDescent="0.25">
      <c r="A421" s="471"/>
      <c r="B421" s="407"/>
      <c r="C421" s="471"/>
      <c r="D421" s="407"/>
      <c r="E421" s="536"/>
      <c r="F421" s="407"/>
      <c r="G421" s="407"/>
      <c r="H421" s="407"/>
      <c r="I421" s="407"/>
      <c r="J421" s="407"/>
      <c r="K421" s="407"/>
      <c r="L421" s="407"/>
      <c r="M421" s="407"/>
      <c r="N421" s="407"/>
      <c r="O421" s="407"/>
      <c r="P421" s="407"/>
      <c r="Q421" s="407"/>
      <c r="R421" s="407"/>
      <c r="S421" s="407"/>
      <c r="T421" s="407"/>
      <c r="U421" s="407"/>
      <c r="V421" s="407"/>
      <c r="W421" s="407"/>
      <c r="X421" s="407"/>
      <c r="Y421" s="407"/>
      <c r="Z421" s="407"/>
      <c r="AA421" s="407"/>
      <c r="AB421" s="407"/>
    </row>
    <row r="422" spans="1:28" x14ac:dyDescent="0.25">
      <c r="A422" s="471"/>
      <c r="B422" s="407"/>
      <c r="C422" s="471"/>
      <c r="D422" s="407"/>
      <c r="E422" s="536"/>
      <c r="F422" s="407"/>
      <c r="G422" s="407"/>
      <c r="H422" s="407"/>
      <c r="I422" s="407"/>
      <c r="J422" s="407"/>
      <c r="K422" s="407"/>
      <c r="L422" s="407"/>
      <c r="M422" s="407"/>
      <c r="N422" s="407"/>
      <c r="O422" s="407"/>
      <c r="P422" s="407"/>
      <c r="Q422" s="407"/>
      <c r="R422" s="407"/>
      <c r="S422" s="407"/>
      <c r="T422" s="407"/>
      <c r="U422" s="407"/>
      <c r="V422" s="407"/>
      <c r="W422" s="407"/>
      <c r="X422" s="407"/>
      <c r="Y422" s="407"/>
      <c r="Z422" s="407"/>
      <c r="AA422" s="407"/>
      <c r="AB422" s="407"/>
    </row>
    <row r="423" spans="1:28" x14ac:dyDescent="0.25">
      <c r="A423" s="471"/>
      <c r="B423" s="407"/>
      <c r="C423" s="471"/>
      <c r="D423" s="407"/>
      <c r="E423" s="536"/>
      <c r="F423" s="407"/>
      <c r="G423" s="407"/>
      <c r="H423" s="407"/>
      <c r="I423" s="407"/>
      <c r="J423" s="407"/>
      <c r="K423" s="407"/>
      <c r="L423" s="407"/>
      <c r="M423" s="407"/>
      <c r="N423" s="407"/>
      <c r="O423" s="407"/>
      <c r="P423" s="407"/>
      <c r="Q423" s="407"/>
      <c r="R423" s="407"/>
      <c r="S423" s="407"/>
      <c r="T423" s="407"/>
      <c r="U423" s="407"/>
      <c r="V423" s="407"/>
      <c r="W423" s="407"/>
      <c r="X423" s="407"/>
      <c r="Y423" s="407"/>
      <c r="Z423" s="407"/>
      <c r="AA423" s="407"/>
      <c r="AB423" s="407"/>
    </row>
    <row r="424" spans="1:28" x14ac:dyDescent="0.25">
      <c r="A424" s="471"/>
      <c r="B424" s="407"/>
      <c r="C424" s="471"/>
      <c r="D424" s="407"/>
      <c r="E424" s="536"/>
      <c r="F424" s="407"/>
      <c r="G424" s="407"/>
      <c r="H424" s="407"/>
      <c r="I424" s="407"/>
      <c r="J424" s="407"/>
      <c r="K424" s="407"/>
      <c r="L424" s="407"/>
      <c r="M424" s="407"/>
      <c r="N424" s="407"/>
      <c r="O424" s="407"/>
      <c r="P424" s="407"/>
      <c r="Q424" s="407"/>
      <c r="R424" s="407"/>
      <c r="S424" s="407"/>
      <c r="T424" s="407"/>
      <c r="U424" s="407"/>
      <c r="V424" s="407"/>
      <c r="W424" s="407"/>
      <c r="X424" s="407"/>
      <c r="Y424" s="407"/>
      <c r="Z424" s="407"/>
      <c r="AA424" s="407"/>
      <c r="AB424" s="407"/>
    </row>
    <row r="425" spans="1:28" x14ac:dyDescent="0.25">
      <c r="A425" s="471"/>
      <c r="B425" s="407"/>
      <c r="C425" s="471"/>
      <c r="D425" s="407"/>
      <c r="E425" s="536"/>
      <c r="F425" s="407"/>
      <c r="G425" s="407"/>
      <c r="H425" s="407"/>
      <c r="I425" s="407"/>
      <c r="J425" s="407"/>
      <c r="K425" s="407"/>
      <c r="L425" s="407"/>
      <c r="M425" s="407"/>
      <c r="N425" s="407"/>
      <c r="O425" s="407"/>
      <c r="P425" s="407"/>
      <c r="Q425" s="407"/>
      <c r="R425" s="407"/>
      <c r="S425" s="407"/>
      <c r="T425" s="407"/>
      <c r="U425" s="407"/>
      <c r="V425" s="407"/>
      <c r="W425" s="407"/>
      <c r="X425" s="407"/>
      <c r="Y425" s="407"/>
      <c r="Z425" s="407"/>
      <c r="AA425" s="407"/>
      <c r="AB425" s="407"/>
    </row>
    <row r="426" spans="1:28" x14ac:dyDescent="0.25">
      <c r="A426" s="471"/>
      <c r="B426" s="407"/>
      <c r="C426" s="471"/>
      <c r="D426" s="407"/>
      <c r="E426" s="536"/>
      <c r="F426" s="407"/>
      <c r="G426" s="407"/>
      <c r="H426" s="407"/>
      <c r="I426" s="407"/>
      <c r="J426" s="407"/>
      <c r="K426" s="407"/>
      <c r="L426" s="407"/>
      <c r="M426" s="407"/>
      <c r="N426" s="407"/>
      <c r="O426" s="407"/>
      <c r="P426" s="407"/>
      <c r="Q426" s="407"/>
      <c r="R426" s="407"/>
      <c r="S426" s="407"/>
      <c r="T426" s="407"/>
      <c r="U426" s="407"/>
      <c r="V426" s="407"/>
      <c r="W426" s="407"/>
      <c r="X426" s="407"/>
      <c r="Y426" s="407"/>
      <c r="Z426" s="407"/>
      <c r="AA426" s="407"/>
      <c r="AB426" s="407"/>
    </row>
    <row r="427" spans="1:28" x14ac:dyDescent="0.25">
      <c r="A427" s="471"/>
      <c r="B427" s="407"/>
      <c r="C427" s="471"/>
      <c r="D427" s="407"/>
      <c r="E427" s="536"/>
      <c r="F427" s="407"/>
      <c r="G427" s="407"/>
      <c r="H427" s="407"/>
      <c r="I427" s="407"/>
      <c r="J427" s="407"/>
      <c r="K427" s="407"/>
      <c r="L427" s="407"/>
      <c r="M427" s="407"/>
      <c r="N427" s="407"/>
      <c r="O427" s="407"/>
      <c r="P427" s="407"/>
      <c r="Q427" s="407"/>
      <c r="R427" s="407"/>
      <c r="S427" s="407"/>
      <c r="T427" s="407"/>
      <c r="U427" s="407"/>
      <c r="V427" s="407"/>
      <c r="W427" s="407"/>
      <c r="X427" s="407"/>
      <c r="Y427" s="407"/>
      <c r="Z427" s="407"/>
      <c r="AA427" s="407"/>
      <c r="AB427" s="407"/>
    </row>
    <row r="428" spans="1:28" x14ac:dyDescent="0.25">
      <c r="A428" s="471"/>
      <c r="B428" s="407"/>
      <c r="C428" s="471"/>
      <c r="D428" s="407"/>
      <c r="E428" s="536"/>
      <c r="F428" s="407"/>
      <c r="G428" s="407"/>
      <c r="H428" s="407"/>
      <c r="I428" s="407"/>
      <c r="J428" s="407"/>
      <c r="K428" s="407"/>
      <c r="L428" s="407"/>
      <c r="M428" s="407"/>
      <c r="N428" s="407"/>
      <c r="O428" s="407"/>
      <c r="P428" s="407"/>
      <c r="Q428" s="407"/>
      <c r="R428" s="407"/>
      <c r="S428" s="407"/>
      <c r="T428" s="407"/>
      <c r="U428" s="407"/>
      <c r="V428" s="407"/>
      <c r="W428" s="407"/>
      <c r="X428" s="407"/>
      <c r="Y428" s="407"/>
      <c r="Z428" s="407"/>
      <c r="AA428" s="407"/>
      <c r="AB428" s="407"/>
    </row>
    <row r="429" spans="1:28" x14ac:dyDescent="0.25">
      <c r="A429" s="471"/>
      <c r="B429" s="407"/>
      <c r="C429" s="471"/>
      <c r="D429" s="407"/>
      <c r="E429" s="536"/>
      <c r="F429" s="407"/>
      <c r="G429" s="407"/>
      <c r="H429" s="407"/>
      <c r="I429" s="407"/>
      <c r="J429" s="407"/>
      <c r="K429" s="407"/>
      <c r="L429" s="407"/>
      <c r="M429" s="407"/>
      <c r="N429" s="407"/>
      <c r="O429" s="407"/>
      <c r="P429" s="407"/>
      <c r="Q429" s="407"/>
      <c r="R429" s="407"/>
      <c r="S429" s="407"/>
      <c r="T429" s="407"/>
      <c r="U429" s="407"/>
      <c r="V429" s="407"/>
      <c r="W429" s="407"/>
      <c r="X429" s="407"/>
      <c r="Y429" s="407"/>
      <c r="Z429" s="407"/>
      <c r="AA429" s="407"/>
      <c r="AB429" s="407"/>
    </row>
    <row r="430" spans="1:28" x14ac:dyDescent="0.25">
      <c r="A430" s="471"/>
      <c r="B430" s="407"/>
      <c r="C430" s="471"/>
      <c r="D430" s="407"/>
      <c r="E430" s="536"/>
      <c r="F430" s="407"/>
      <c r="G430" s="407"/>
      <c r="H430" s="407"/>
      <c r="I430" s="407"/>
      <c r="J430" s="407"/>
      <c r="K430" s="407"/>
      <c r="L430" s="407"/>
      <c r="M430" s="407"/>
      <c r="N430" s="407"/>
      <c r="O430" s="407"/>
      <c r="P430" s="407"/>
      <c r="Q430" s="407"/>
      <c r="R430" s="407"/>
      <c r="S430" s="407"/>
      <c r="T430" s="407"/>
      <c r="U430" s="407"/>
      <c r="V430" s="407"/>
      <c r="W430" s="407"/>
      <c r="X430" s="407"/>
      <c r="Y430" s="407"/>
      <c r="Z430" s="407"/>
      <c r="AA430" s="407"/>
      <c r="AB430" s="407"/>
    </row>
    <row r="431" spans="1:28" x14ac:dyDescent="0.25">
      <c r="A431" s="471"/>
      <c r="B431" s="407"/>
      <c r="C431" s="471"/>
      <c r="D431" s="407"/>
      <c r="E431" s="536"/>
      <c r="F431" s="407"/>
      <c r="G431" s="407"/>
      <c r="H431" s="407"/>
      <c r="I431" s="407"/>
      <c r="J431" s="407"/>
      <c r="K431" s="407"/>
      <c r="L431" s="407"/>
      <c r="M431" s="407"/>
      <c r="N431" s="407"/>
      <c r="O431" s="407"/>
      <c r="P431" s="407"/>
      <c r="Q431" s="407"/>
      <c r="R431" s="407"/>
      <c r="S431" s="407"/>
      <c r="T431" s="407"/>
      <c r="U431" s="407"/>
      <c r="V431" s="407"/>
      <c r="W431" s="407"/>
      <c r="X431" s="407"/>
      <c r="Y431" s="407"/>
      <c r="Z431" s="407"/>
      <c r="AA431" s="407"/>
      <c r="AB431" s="407"/>
    </row>
    <row r="432" spans="1:28" x14ac:dyDescent="0.25">
      <c r="A432" s="471"/>
      <c r="B432" s="407"/>
      <c r="C432" s="471"/>
      <c r="D432" s="407"/>
      <c r="E432" s="536"/>
      <c r="F432" s="407"/>
      <c r="G432" s="407"/>
      <c r="H432" s="407"/>
      <c r="I432" s="407"/>
      <c r="J432" s="407"/>
      <c r="K432" s="407"/>
      <c r="L432" s="407"/>
      <c r="M432" s="407"/>
      <c r="N432" s="407"/>
      <c r="O432" s="407"/>
      <c r="P432" s="407"/>
      <c r="Q432" s="407"/>
      <c r="R432" s="407"/>
      <c r="S432" s="407"/>
      <c r="T432" s="407"/>
      <c r="U432" s="407"/>
      <c r="V432" s="407"/>
      <c r="W432" s="407"/>
      <c r="X432" s="407"/>
      <c r="Y432" s="407"/>
      <c r="Z432" s="407"/>
      <c r="AA432" s="407"/>
      <c r="AB432" s="407"/>
    </row>
    <row r="433" spans="1:28" x14ac:dyDescent="0.25">
      <c r="A433" s="471"/>
      <c r="B433" s="407"/>
      <c r="C433" s="471"/>
      <c r="D433" s="407"/>
      <c r="E433" s="536"/>
      <c r="F433" s="407"/>
      <c r="G433" s="407"/>
      <c r="H433" s="407"/>
      <c r="I433" s="407"/>
      <c r="J433" s="407"/>
      <c r="K433" s="407"/>
      <c r="L433" s="407"/>
      <c r="M433" s="407"/>
      <c r="N433" s="407"/>
      <c r="O433" s="407"/>
      <c r="P433" s="407"/>
      <c r="Q433" s="407"/>
      <c r="R433" s="407"/>
      <c r="S433" s="407"/>
      <c r="T433" s="407"/>
      <c r="U433" s="407"/>
      <c r="V433" s="407"/>
      <c r="W433" s="407"/>
      <c r="X433" s="407"/>
      <c r="Y433" s="407"/>
      <c r="Z433" s="407"/>
      <c r="AA433" s="407"/>
      <c r="AB433" s="407"/>
    </row>
    <row r="434" spans="1:28" x14ac:dyDescent="0.25">
      <c r="A434" s="471"/>
      <c r="B434" s="407"/>
      <c r="C434" s="471"/>
      <c r="D434" s="407"/>
      <c r="E434" s="536"/>
      <c r="F434" s="407"/>
      <c r="G434" s="407"/>
      <c r="H434" s="407"/>
      <c r="I434" s="407"/>
      <c r="J434" s="407"/>
      <c r="K434" s="407"/>
      <c r="L434" s="407"/>
      <c r="M434" s="407"/>
      <c r="N434" s="407"/>
      <c r="O434" s="407"/>
      <c r="P434" s="407"/>
      <c r="Q434" s="407"/>
      <c r="R434" s="407"/>
      <c r="S434" s="407"/>
      <c r="T434" s="407"/>
      <c r="U434" s="407"/>
      <c r="V434" s="407"/>
      <c r="W434" s="407"/>
      <c r="X434" s="407"/>
      <c r="Y434" s="407"/>
      <c r="Z434" s="407"/>
      <c r="AA434" s="407"/>
      <c r="AB434" s="407"/>
    </row>
    <row r="435" spans="1:28" x14ac:dyDescent="0.25">
      <c r="A435" s="471"/>
      <c r="B435" s="407"/>
      <c r="C435" s="471"/>
      <c r="D435" s="407"/>
      <c r="E435" s="536"/>
      <c r="F435" s="407"/>
      <c r="G435" s="407"/>
      <c r="H435" s="407"/>
      <c r="I435" s="407"/>
      <c r="J435" s="407"/>
      <c r="K435" s="407"/>
      <c r="L435" s="407"/>
      <c r="M435" s="407"/>
      <c r="N435" s="407"/>
      <c r="O435" s="407"/>
      <c r="P435" s="407"/>
      <c r="Q435" s="407"/>
      <c r="R435" s="407"/>
      <c r="S435" s="407"/>
      <c r="T435" s="407"/>
      <c r="U435" s="407"/>
      <c r="V435" s="407"/>
      <c r="W435" s="407"/>
      <c r="X435" s="407"/>
      <c r="Y435" s="407"/>
      <c r="Z435" s="407"/>
      <c r="AA435" s="407"/>
      <c r="AB435" s="407"/>
    </row>
    <row r="436" spans="1:28" x14ac:dyDescent="0.25">
      <c r="A436" s="471"/>
      <c r="B436" s="407"/>
      <c r="C436" s="471"/>
      <c r="D436" s="407"/>
      <c r="E436" s="536"/>
      <c r="F436" s="407"/>
      <c r="G436" s="407"/>
      <c r="H436" s="407"/>
      <c r="I436" s="407"/>
      <c r="J436" s="407"/>
      <c r="K436" s="407"/>
      <c r="L436" s="407"/>
      <c r="M436" s="407"/>
      <c r="N436" s="407"/>
      <c r="O436" s="407"/>
      <c r="P436" s="407"/>
      <c r="Q436" s="407"/>
      <c r="R436" s="407"/>
      <c r="S436" s="407"/>
      <c r="T436" s="407"/>
      <c r="U436" s="407"/>
      <c r="V436" s="407"/>
      <c r="W436" s="407"/>
      <c r="X436" s="407"/>
      <c r="Y436" s="407"/>
      <c r="Z436" s="407"/>
      <c r="AA436" s="407"/>
      <c r="AB436" s="407"/>
    </row>
    <row r="437" spans="1:28" x14ac:dyDescent="0.25">
      <c r="A437" s="471"/>
      <c r="B437" s="407"/>
      <c r="C437" s="471"/>
      <c r="D437" s="407"/>
      <c r="E437" s="536"/>
      <c r="F437" s="407"/>
      <c r="G437" s="407"/>
      <c r="H437" s="407"/>
      <c r="I437" s="407"/>
      <c r="J437" s="407"/>
      <c r="K437" s="407"/>
      <c r="L437" s="407"/>
      <c r="M437" s="407"/>
      <c r="N437" s="407"/>
      <c r="O437" s="407"/>
      <c r="P437" s="407"/>
      <c r="Q437" s="407"/>
      <c r="R437" s="407"/>
      <c r="S437" s="407"/>
      <c r="T437" s="407"/>
      <c r="U437" s="407"/>
      <c r="V437" s="407"/>
      <c r="W437" s="407"/>
      <c r="X437" s="407"/>
      <c r="Y437" s="407"/>
      <c r="Z437" s="407"/>
      <c r="AA437" s="407"/>
      <c r="AB437" s="407"/>
    </row>
    <row r="438" spans="1:28" x14ac:dyDescent="0.25">
      <c r="A438" s="471"/>
      <c r="B438" s="407"/>
      <c r="C438" s="471"/>
      <c r="D438" s="407"/>
      <c r="E438" s="536"/>
      <c r="F438" s="407"/>
      <c r="G438" s="407"/>
      <c r="H438" s="407"/>
      <c r="I438" s="407"/>
      <c r="J438" s="407"/>
      <c r="K438" s="407"/>
      <c r="L438" s="407"/>
      <c r="M438" s="407"/>
      <c r="N438" s="407"/>
      <c r="O438" s="407"/>
      <c r="P438" s="407"/>
      <c r="Q438" s="407"/>
      <c r="R438" s="407"/>
      <c r="S438" s="407"/>
      <c r="T438" s="407"/>
      <c r="U438" s="407"/>
      <c r="V438" s="407"/>
      <c r="W438" s="407"/>
      <c r="X438" s="407"/>
      <c r="Y438" s="407"/>
      <c r="Z438" s="407"/>
      <c r="AA438" s="407"/>
      <c r="AB438" s="407"/>
    </row>
    <row r="439" spans="1:28" x14ac:dyDescent="0.25">
      <c r="A439" s="471"/>
      <c r="B439" s="407"/>
      <c r="C439" s="471"/>
      <c r="D439" s="407"/>
      <c r="E439" s="536"/>
      <c r="F439" s="407"/>
      <c r="G439" s="407"/>
      <c r="H439" s="407"/>
      <c r="I439" s="407"/>
      <c r="J439" s="407"/>
      <c r="K439" s="407"/>
      <c r="L439" s="407"/>
      <c r="M439" s="407"/>
      <c r="N439" s="407"/>
      <c r="O439" s="407"/>
      <c r="P439" s="407"/>
      <c r="Q439" s="407"/>
      <c r="R439" s="407"/>
      <c r="S439" s="407"/>
      <c r="T439" s="407"/>
      <c r="U439" s="407"/>
      <c r="V439" s="407"/>
      <c r="W439" s="407"/>
      <c r="X439" s="407"/>
      <c r="Y439" s="407"/>
      <c r="Z439" s="407"/>
      <c r="AA439" s="407"/>
      <c r="AB439" s="407"/>
    </row>
    <row r="440" spans="1:28" x14ac:dyDescent="0.25">
      <c r="A440" s="471"/>
      <c r="B440" s="407"/>
      <c r="C440" s="471"/>
      <c r="D440" s="407"/>
      <c r="E440" s="536"/>
      <c r="F440" s="407"/>
      <c r="G440" s="407"/>
      <c r="H440" s="407"/>
      <c r="I440" s="407"/>
      <c r="J440" s="407"/>
      <c r="K440" s="407"/>
      <c r="L440" s="407"/>
      <c r="M440" s="407"/>
      <c r="N440" s="407"/>
      <c r="O440" s="407"/>
      <c r="P440" s="407"/>
      <c r="Q440" s="407"/>
      <c r="R440" s="407"/>
      <c r="S440" s="407"/>
      <c r="T440" s="407"/>
      <c r="U440" s="407"/>
      <c r="V440" s="407"/>
      <c r="W440" s="407"/>
      <c r="X440" s="407"/>
      <c r="Y440" s="407"/>
      <c r="Z440" s="407"/>
      <c r="AA440" s="407"/>
      <c r="AB440" s="407"/>
    </row>
    <row r="441" spans="1:28" x14ac:dyDescent="0.25">
      <c r="A441" s="471"/>
      <c r="B441" s="407"/>
      <c r="C441" s="471"/>
      <c r="D441" s="407"/>
      <c r="E441" s="536"/>
      <c r="F441" s="407"/>
      <c r="G441" s="407"/>
      <c r="H441" s="407"/>
      <c r="I441" s="407"/>
      <c r="J441" s="407"/>
      <c r="K441" s="407"/>
      <c r="L441" s="407"/>
      <c r="M441" s="407"/>
      <c r="N441" s="407"/>
      <c r="O441" s="407"/>
      <c r="P441" s="407"/>
      <c r="Q441" s="407"/>
      <c r="R441" s="407"/>
      <c r="S441" s="407"/>
      <c r="T441" s="407"/>
      <c r="U441" s="407"/>
      <c r="V441" s="407"/>
      <c r="W441" s="407"/>
      <c r="X441" s="407"/>
      <c r="Y441" s="407"/>
      <c r="Z441" s="407"/>
      <c r="AA441" s="407"/>
      <c r="AB441" s="407"/>
    </row>
    <row r="442" spans="1:28" x14ac:dyDescent="0.25">
      <c r="A442" s="471"/>
      <c r="B442" s="407"/>
      <c r="C442" s="471"/>
      <c r="D442" s="407"/>
      <c r="E442" s="536"/>
      <c r="F442" s="407"/>
      <c r="G442" s="407"/>
      <c r="H442" s="407"/>
      <c r="I442" s="407"/>
      <c r="J442" s="407"/>
      <c r="K442" s="407"/>
      <c r="L442" s="407"/>
      <c r="M442" s="407"/>
      <c r="N442" s="407"/>
      <c r="O442" s="407"/>
      <c r="P442" s="407"/>
      <c r="Q442" s="407"/>
      <c r="R442" s="407"/>
      <c r="S442" s="407"/>
      <c r="T442" s="407"/>
      <c r="U442" s="407"/>
      <c r="V442" s="407"/>
      <c r="W442" s="407"/>
      <c r="X442" s="407"/>
      <c r="Y442" s="407"/>
      <c r="Z442" s="407"/>
      <c r="AA442" s="407"/>
      <c r="AB442" s="407"/>
    </row>
    <row r="443" spans="1:28" x14ac:dyDescent="0.25">
      <c r="A443" s="471"/>
      <c r="B443" s="407"/>
      <c r="C443" s="471"/>
      <c r="D443" s="407"/>
      <c r="E443" s="536"/>
      <c r="F443" s="407"/>
      <c r="G443" s="407"/>
      <c r="H443" s="407"/>
      <c r="I443" s="407"/>
      <c r="J443" s="407"/>
      <c r="K443" s="407"/>
      <c r="L443" s="407"/>
      <c r="M443" s="407"/>
      <c r="N443" s="407"/>
      <c r="O443" s="407"/>
      <c r="P443" s="407"/>
      <c r="Q443" s="407"/>
      <c r="R443" s="407"/>
      <c r="S443" s="407"/>
      <c r="T443" s="407"/>
      <c r="U443" s="407"/>
      <c r="V443" s="407"/>
      <c r="W443" s="407"/>
      <c r="X443" s="407"/>
      <c r="Y443" s="407"/>
      <c r="Z443" s="407"/>
      <c r="AA443" s="407"/>
      <c r="AB443" s="407"/>
    </row>
    <row r="444" spans="1:28" x14ac:dyDescent="0.25">
      <c r="A444" s="471"/>
      <c r="B444" s="407"/>
      <c r="C444" s="471"/>
      <c r="D444" s="407"/>
      <c r="E444" s="536"/>
      <c r="F444" s="407"/>
      <c r="G444" s="407"/>
      <c r="H444" s="407"/>
      <c r="I444" s="407"/>
      <c r="J444" s="407"/>
      <c r="K444" s="407"/>
      <c r="L444" s="407"/>
      <c r="M444" s="407"/>
      <c r="N444" s="407"/>
      <c r="O444" s="407"/>
      <c r="P444" s="407"/>
      <c r="Q444" s="407"/>
      <c r="R444" s="407"/>
      <c r="S444" s="407"/>
      <c r="T444" s="407"/>
      <c r="U444" s="407"/>
      <c r="V444" s="407"/>
      <c r="W444" s="407"/>
      <c r="X444" s="407"/>
      <c r="Y444" s="407"/>
      <c r="Z444" s="407"/>
      <c r="AA444" s="407"/>
      <c r="AB444" s="407"/>
    </row>
    <row r="445" spans="1:28" x14ac:dyDescent="0.25">
      <c r="A445" s="471"/>
      <c r="B445" s="407"/>
      <c r="C445" s="471"/>
      <c r="D445" s="407"/>
      <c r="E445" s="536"/>
      <c r="F445" s="407"/>
      <c r="G445" s="407"/>
      <c r="H445" s="407"/>
      <c r="I445" s="407"/>
      <c r="J445" s="407"/>
      <c r="K445" s="407"/>
      <c r="L445" s="407"/>
      <c r="M445" s="407"/>
      <c r="N445" s="407"/>
      <c r="O445" s="407"/>
      <c r="P445" s="407"/>
      <c r="Q445" s="407"/>
      <c r="R445" s="407"/>
      <c r="S445" s="407"/>
      <c r="T445" s="407"/>
      <c r="U445" s="407"/>
      <c r="V445" s="407"/>
      <c r="W445" s="407"/>
      <c r="X445" s="407"/>
      <c r="Y445" s="407"/>
      <c r="Z445" s="407"/>
      <c r="AA445" s="407"/>
      <c r="AB445" s="407"/>
    </row>
    <row r="446" spans="1:28" x14ac:dyDescent="0.25">
      <c r="A446" s="471"/>
      <c r="B446" s="407"/>
      <c r="C446" s="471"/>
      <c r="D446" s="407"/>
      <c r="E446" s="536"/>
      <c r="F446" s="407"/>
      <c r="G446" s="407"/>
      <c r="H446" s="407"/>
      <c r="I446" s="407"/>
      <c r="J446" s="407"/>
      <c r="K446" s="407"/>
      <c r="L446" s="407"/>
      <c r="M446" s="407"/>
      <c r="N446" s="407"/>
      <c r="O446" s="407"/>
      <c r="P446" s="407"/>
      <c r="Q446" s="407"/>
      <c r="R446" s="407"/>
      <c r="S446" s="407"/>
      <c r="T446" s="407"/>
      <c r="U446" s="407"/>
      <c r="V446" s="407"/>
      <c r="W446" s="407"/>
      <c r="X446" s="407"/>
      <c r="Y446" s="407"/>
      <c r="Z446" s="407"/>
      <c r="AA446" s="407"/>
      <c r="AB446" s="407"/>
    </row>
    <row r="447" spans="1:28" x14ac:dyDescent="0.25">
      <c r="A447" s="471"/>
      <c r="B447" s="407"/>
      <c r="C447" s="471"/>
      <c r="D447" s="407"/>
      <c r="E447" s="536"/>
      <c r="F447" s="407"/>
      <c r="G447" s="407"/>
      <c r="H447" s="407"/>
      <c r="I447" s="407"/>
      <c r="J447" s="407"/>
      <c r="K447" s="407"/>
      <c r="L447" s="407"/>
      <c r="M447" s="407"/>
      <c r="N447" s="407"/>
      <c r="O447" s="407"/>
      <c r="P447" s="407"/>
      <c r="Q447" s="407"/>
      <c r="R447" s="407"/>
      <c r="S447" s="407"/>
      <c r="T447" s="407"/>
      <c r="U447" s="407"/>
      <c r="V447" s="407"/>
      <c r="W447" s="407"/>
      <c r="X447" s="407"/>
      <c r="Y447" s="407"/>
      <c r="Z447" s="407"/>
      <c r="AA447" s="407"/>
      <c r="AB447" s="407"/>
    </row>
    <row r="448" spans="1:28" x14ac:dyDescent="0.25">
      <c r="A448" s="471"/>
      <c r="B448" s="407"/>
      <c r="C448" s="471"/>
      <c r="D448" s="407"/>
      <c r="E448" s="536"/>
      <c r="F448" s="407"/>
      <c r="G448" s="407"/>
      <c r="H448" s="407"/>
      <c r="I448" s="407"/>
      <c r="J448" s="407"/>
      <c r="K448" s="407"/>
      <c r="L448" s="407"/>
      <c r="M448" s="407"/>
      <c r="N448" s="407"/>
      <c r="O448" s="407"/>
      <c r="P448" s="407"/>
      <c r="Q448" s="407"/>
      <c r="R448" s="407"/>
      <c r="S448" s="407"/>
      <c r="T448" s="407"/>
      <c r="U448" s="407"/>
      <c r="V448" s="407"/>
      <c r="W448" s="407"/>
      <c r="X448" s="407"/>
      <c r="Y448" s="407"/>
      <c r="Z448" s="407"/>
      <c r="AA448" s="407"/>
      <c r="AB448" s="407"/>
    </row>
    <row r="449" spans="1:28" x14ac:dyDescent="0.25">
      <c r="A449" s="471"/>
      <c r="B449" s="407"/>
      <c r="C449" s="471"/>
      <c r="D449" s="407"/>
      <c r="E449" s="536"/>
      <c r="F449" s="407"/>
      <c r="G449" s="407"/>
      <c r="H449" s="407"/>
      <c r="I449" s="407"/>
      <c r="J449" s="407"/>
      <c r="K449" s="407"/>
      <c r="L449" s="407"/>
      <c r="M449" s="407"/>
      <c r="N449" s="407"/>
      <c r="O449" s="407"/>
      <c r="P449" s="407"/>
      <c r="Q449" s="407"/>
      <c r="R449" s="407"/>
      <c r="S449" s="407"/>
      <c r="T449" s="407"/>
      <c r="U449" s="407"/>
      <c r="V449" s="407"/>
      <c r="W449" s="407"/>
      <c r="X449" s="407"/>
      <c r="Y449" s="407"/>
      <c r="Z449" s="407"/>
      <c r="AA449" s="407"/>
      <c r="AB449" s="407"/>
    </row>
    <row r="450" spans="1:28" x14ac:dyDescent="0.25">
      <c r="A450" s="471"/>
      <c r="B450" s="407"/>
      <c r="C450" s="471"/>
      <c r="D450" s="407"/>
      <c r="E450" s="536"/>
      <c r="F450" s="407"/>
      <c r="G450" s="407"/>
      <c r="H450" s="407"/>
      <c r="I450" s="407"/>
      <c r="J450" s="407"/>
      <c r="K450" s="407"/>
      <c r="L450" s="407"/>
      <c r="M450" s="407"/>
      <c r="N450" s="407"/>
      <c r="O450" s="407"/>
      <c r="P450" s="407"/>
      <c r="Q450" s="407"/>
      <c r="R450" s="407"/>
      <c r="S450" s="407"/>
      <c r="T450" s="407"/>
      <c r="U450" s="407"/>
      <c r="V450" s="407"/>
      <c r="W450" s="407"/>
      <c r="X450" s="407"/>
      <c r="Y450" s="407"/>
      <c r="Z450" s="407"/>
      <c r="AA450" s="407"/>
      <c r="AB450" s="407"/>
    </row>
    <row r="451" spans="1:28" x14ac:dyDescent="0.25">
      <c r="A451" s="471"/>
      <c r="B451" s="407"/>
      <c r="C451" s="471"/>
      <c r="D451" s="407"/>
      <c r="E451" s="536"/>
      <c r="F451" s="407"/>
      <c r="G451" s="407"/>
      <c r="H451" s="407"/>
      <c r="I451" s="407"/>
      <c r="J451" s="407"/>
      <c r="K451" s="407"/>
      <c r="L451" s="407"/>
      <c r="M451" s="407"/>
      <c r="N451" s="407"/>
      <c r="O451" s="407"/>
      <c r="P451" s="407"/>
      <c r="Q451" s="407"/>
      <c r="R451" s="407"/>
      <c r="S451" s="407"/>
      <c r="T451" s="407"/>
      <c r="U451" s="407"/>
      <c r="V451" s="407"/>
      <c r="W451" s="407"/>
      <c r="X451" s="407"/>
      <c r="Y451" s="407"/>
      <c r="Z451" s="407"/>
      <c r="AA451" s="407"/>
      <c r="AB451" s="407"/>
    </row>
    <row r="452" spans="1:28" x14ac:dyDescent="0.25">
      <c r="A452" s="471"/>
      <c r="B452" s="407"/>
      <c r="C452" s="471"/>
      <c r="D452" s="407"/>
      <c r="E452" s="536"/>
      <c r="F452" s="407"/>
      <c r="G452" s="407"/>
      <c r="H452" s="407"/>
      <c r="I452" s="407"/>
      <c r="J452" s="407"/>
      <c r="K452" s="407"/>
      <c r="L452" s="407"/>
      <c r="M452" s="407"/>
      <c r="N452" s="407"/>
      <c r="O452" s="407"/>
      <c r="P452" s="407"/>
      <c r="Q452" s="407"/>
      <c r="R452" s="407"/>
      <c r="S452" s="407"/>
      <c r="T452" s="407"/>
      <c r="U452" s="407"/>
      <c r="V452" s="407"/>
      <c r="W452" s="407"/>
      <c r="X452" s="407"/>
      <c r="Y452" s="407"/>
      <c r="Z452" s="407"/>
      <c r="AA452" s="407"/>
      <c r="AB452" s="407"/>
    </row>
    <row r="453" spans="1:28" x14ac:dyDescent="0.25">
      <c r="A453" s="471"/>
      <c r="B453" s="407"/>
      <c r="C453" s="471"/>
      <c r="D453" s="407"/>
      <c r="E453" s="536"/>
      <c r="F453" s="407"/>
      <c r="G453" s="407"/>
      <c r="H453" s="407"/>
      <c r="I453" s="407"/>
      <c r="J453" s="407"/>
      <c r="K453" s="407"/>
      <c r="L453" s="407"/>
      <c r="M453" s="407"/>
      <c r="N453" s="407"/>
      <c r="O453" s="407"/>
      <c r="P453" s="407"/>
      <c r="Q453" s="407"/>
      <c r="R453" s="407"/>
      <c r="S453" s="407"/>
      <c r="T453" s="407"/>
      <c r="U453" s="407"/>
      <c r="V453" s="407"/>
      <c r="W453" s="407"/>
      <c r="X453" s="407"/>
      <c r="Y453" s="407"/>
      <c r="Z453" s="407"/>
      <c r="AA453" s="407"/>
      <c r="AB453" s="407"/>
    </row>
    <row r="454" spans="1:28" x14ac:dyDescent="0.25">
      <c r="A454" s="471"/>
      <c r="B454" s="407"/>
      <c r="C454" s="471"/>
      <c r="D454" s="407"/>
      <c r="E454" s="536"/>
      <c r="F454" s="407"/>
      <c r="G454" s="407"/>
      <c r="H454" s="407"/>
      <c r="I454" s="407"/>
      <c r="J454" s="407"/>
      <c r="K454" s="407"/>
      <c r="L454" s="407"/>
      <c r="M454" s="407"/>
      <c r="N454" s="407"/>
      <c r="O454" s="407"/>
      <c r="P454" s="407"/>
      <c r="Q454" s="407"/>
      <c r="R454" s="407"/>
      <c r="S454" s="407"/>
      <c r="T454" s="407"/>
      <c r="U454" s="407"/>
      <c r="V454" s="407"/>
      <c r="W454" s="407"/>
      <c r="X454" s="407"/>
      <c r="Y454" s="407"/>
      <c r="Z454" s="407"/>
      <c r="AA454" s="407"/>
      <c r="AB454" s="407"/>
    </row>
    <row r="455" spans="1:28" x14ac:dyDescent="0.25">
      <c r="A455" s="471"/>
      <c r="B455" s="407"/>
      <c r="C455" s="471"/>
      <c r="D455" s="407"/>
      <c r="E455" s="536"/>
      <c r="F455" s="407"/>
      <c r="G455" s="407"/>
      <c r="H455" s="407"/>
      <c r="I455" s="407"/>
      <c r="J455" s="407"/>
      <c r="K455" s="407"/>
      <c r="L455" s="407"/>
      <c r="M455" s="407"/>
      <c r="N455" s="407"/>
      <c r="O455" s="407"/>
      <c r="P455" s="407"/>
      <c r="Q455" s="407"/>
      <c r="R455" s="407"/>
      <c r="S455" s="407"/>
      <c r="T455" s="407"/>
      <c r="U455" s="407"/>
      <c r="V455" s="407"/>
      <c r="W455" s="407"/>
      <c r="X455" s="407"/>
      <c r="Y455" s="407"/>
      <c r="Z455" s="407"/>
      <c r="AA455" s="407"/>
      <c r="AB455" s="407"/>
    </row>
    <row r="456" spans="1:28" x14ac:dyDescent="0.25">
      <c r="A456" s="471"/>
      <c r="B456" s="407"/>
      <c r="C456" s="471"/>
      <c r="D456" s="407"/>
      <c r="E456" s="536"/>
      <c r="F456" s="407"/>
      <c r="G456" s="407"/>
      <c r="H456" s="407"/>
      <c r="I456" s="407"/>
      <c r="J456" s="407"/>
      <c r="K456" s="407"/>
      <c r="L456" s="407"/>
      <c r="M456" s="407"/>
      <c r="N456" s="407"/>
      <c r="O456" s="407"/>
      <c r="P456" s="407"/>
      <c r="Q456" s="407"/>
      <c r="R456" s="407"/>
      <c r="S456" s="407"/>
      <c r="T456" s="407"/>
      <c r="U456" s="407"/>
      <c r="V456" s="407"/>
      <c r="W456" s="407"/>
      <c r="X456" s="407"/>
      <c r="Y456" s="407"/>
      <c r="Z456" s="407"/>
      <c r="AA456" s="407"/>
      <c r="AB456" s="407"/>
    </row>
    <row r="457" spans="1:28" x14ac:dyDescent="0.25">
      <c r="A457" s="471"/>
      <c r="B457" s="407"/>
      <c r="C457" s="471"/>
      <c r="D457" s="407"/>
      <c r="E457" s="536"/>
      <c r="F457" s="407"/>
      <c r="G457" s="407"/>
      <c r="H457" s="407"/>
      <c r="I457" s="407"/>
      <c r="J457" s="407"/>
      <c r="K457" s="407"/>
      <c r="L457" s="407"/>
      <c r="M457" s="407"/>
      <c r="N457" s="407"/>
      <c r="O457" s="407"/>
      <c r="P457" s="407"/>
      <c r="Q457" s="407"/>
      <c r="R457" s="407"/>
      <c r="S457" s="407"/>
      <c r="T457" s="407"/>
      <c r="U457" s="407"/>
      <c r="V457" s="407"/>
      <c r="W457" s="407"/>
      <c r="X457" s="407"/>
      <c r="Y457" s="407"/>
      <c r="Z457" s="407"/>
      <c r="AA457" s="407"/>
      <c r="AB457" s="407"/>
    </row>
    <row r="458" spans="1:28" x14ac:dyDescent="0.25">
      <c r="A458" s="471"/>
      <c r="B458" s="407"/>
      <c r="C458" s="471"/>
      <c r="D458" s="407"/>
      <c r="E458" s="536"/>
      <c r="F458" s="407"/>
      <c r="G458" s="407"/>
      <c r="H458" s="407"/>
      <c r="I458" s="407"/>
      <c r="J458" s="407"/>
      <c r="K458" s="407"/>
      <c r="L458" s="407"/>
      <c r="M458" s="407"/>
      <c r="N458" s="407"/>
      <c r="O458" s="407"/>
      <c r="P458" s="407"/>
      <c r="Q458" s="407"/>
      <c r="R458" s="407"/>
      <c r="S458" s="407"/>
      <c r="T458" s="407"/>
      <c r="U458" s="407"/>
      <c r="V458" s="407"/>
      <c r="W458" s="407"/>
      <c r="X458" s="407"/>
      <c r="Y458" s="407"/>
      <c r="Z458" s="407"/>
      <c r="AA458" s="407"/>
      <c r="AB458" s="407"/>
    </row>
    <row r="459" spans="1:28" x14ac:dyDescent="0.25">
      <c r="A459" s="471"/>
      <c r="B459" s="407"/>
      <c r="C459" s="471"/>
      <c r="D459" s="407"/>
      <c r="E459" s="536"/>
      <c r="F459" s="407"/>
      <c r="G459" s="407"/>
      <c r="H459" s="407"/>
      <c r="I459" s="407"/>
      <c r="J459" s="407"/>
      <c r="K459" s="407"/>
      <c r="L459" s="407"/>
      <c r="M459" s="407"/>
      <c r="N459" s="407"/>
      <c r="O459" s="407"/>
      <c r="P459" s="407"/>
      <c r="Q459" s="407"/>
      <c r="R459" s="407"/>
      <c r="S459" s="407"/>
      <c r="T459" s="407"/>
      <c r="U459" s="407"/>
      <c r="V459" s="407"/>
      <c r="W459" s="407"/>
      <c r="X459" s="407"/>
      <c r="Y459" s="407"/>
      <c r="Z459" s="407"/>
      <c r="AA459" s="407"/>
      <c r="AB459" s="407"/>
    </row>
    <row r="460" spans="1:28" x14ac:dyDescent="0.25">
      <c r="A460" s="471"/>
      <c r="B460" s="407"/>
      <c r="C460" s="471"/>
      <c r="D460" s="407"/>
      <c r="E460" s="536"/>
      <c r="F460" s="407"/>
      <c r="G460" s="407"/>
      <c r="H460" s="407"/>
      <c r="I460" s="407"/>
      <c r="J460" s="407"/>
      <c r="K460" s="407"/>
      <c r="L460" s="407"/>
      <c r="M460" s="407"/>
      <c r="N460" s="407"/>
      <c r="O460" s="407"/>
      <c r="P460" s="407"/>
      <c r="Q460" s="407"/>
      <c r="R460" s="407"/>
      <c r="S460" s="407"/>
      <c r="T460" s="407"/>
      <c r="U460" s="407"/>
      <c r="V460" s="407"/>
      <c r="W460" s="407"/>
      <c r="X460" s="407"/>
      <c r="Y460" s="407"/>
      <c r="Z460" s="407"/>
      <c r="AA460" s="407"/>
      <c r="AB460" s="407"/>
    </row>
    <row r="461" spans="1:28" x14ac:dyDescent="0.25">
      <c r="A461" s="471"/>
      <c r="B461" s="407"/>
      <c r="C461" s="471"/>
      <c r="D461" s="407"/>
      <c r="E461" s="536"/>
      <c r="F461" s="407"/>
      <c r="G461" s="407"/>
      <c r="H461" s="407"/>
      <c r="I461" s="407"/>
      <c r="J461" s="407"/>
      <c r="K461" s="407"/>
      <c r="L461" s="407"/>
      <c r="M461" s="407"/>
      <c r="N461" s="407"/>
      <c r="O461" s="407"/>
      <c r="P461" s="407"/>
      <c r="Q461" s="407"/>
      <c r="R461" s="407"/>
      <c r="S461" s="407"/>
      <c r="T461" s="407"/>
      <c r="U461" s="407"/>
      <c r="V461" s="407"/>
      <c r="W461" s="407"/>
      <c r="X461" s="407"/>
      <c r="Y461" s="407"/>
      <c r="Z461" s="407"/>
      <c r="AA461" s="407"/>
      <c r="AB461" s="407"/>
    </row>
    <row r="462" spans="1:28" x14ac:dyDescent="0.25">
      <c r="A462" s="471"/>
      <c r="B462" s="407"/>
      <c r="C462" s="471"/>
      <c r="D462" s="407"/>
      <c r="E462" s="536"/>
      <c r="F462" s="407"/>
      <c r="G462" s="407"/>
      <c r="H462" s="407"/>
      <c r="I462" s="407"/>
      <c r="J462" s="407"/>
      <c r="K462" s="407"/>
      <c r="L462" s="407"/>
      <c r="M462" s="407"/>
      <c r="N462" s="407"/>
      <c r="O462" s="407"/>
      <c r="P462" s="407"/>
      <c r="Q462" s="407"/>
      <c r="R462" s="407"/>
      <c r="S462" s="407"/>
      <c r="T462" s="407"/>
      <c r="U462" s="407"/>
      <c r="V462" s="407"/>
      <c r="W462" s="407"/>
      <c r="X462" s="407"/>
      <c r="Y462" s="407"/>
      <c r="Z462" s="407"/>
      <c r="AA462" s="407"/>
      <c r="AB462" s="407"/>
    </row>
    <row r="463" spans="1:28" x14ac:dyDescent="0.25">
      <c r="A463" s="471"/>
      <c r="B463" s="407"/>
      <c r="C463" s="471"/>
      <c r="D463" s="407"/>
      <c r="E463" s="536"/>
      <c r="F463" s="407"/>
      <c r="G463" s="407"/>
      <c r="H463" s="407"/>
      <c r="I463" s="407"/>
      <c r="J463" s="407"/>
      <c r="K463" s="407"/>
      <c r="L463" s="407"/>
      <c r="M463" s="407"/>
      <c r="N463" s="407"/>
      <c r="O463" s="407"/>
      <c r="P463" s="407"/>
      <c r="Q463" s="407"/>
      <c r="R463" s="407"/>
      <c r="S463" s="407"/>
      <c r="T463" s="407"/>
      <c r="U463" s="407"/>
      <c r="V463" s="407"/>
      <c r="W463" s="407"/>
      <c r="X463" s="407"/>
      <c r="Y463" s="407"/>
      <c r="Z463" s="407"/>
      <c r="AA463" s="407"/>
      <c r="AB463" s="407"/>
    </row>
    <row r="464" spans="1:28" x14ac:dyDescent="0.25">
      <c r="A464" s="471"/>
      <c r="B464" s="407"/>
      <c r="C464" s="471"/>
      <c r="D464" s="407"/>
      <c r="E464" s="536"/>
      <c r="F464" s="407"/>
      <c r="G464" s="407"/>
      <c r="H464" s="407"/>
      <c r="I464" s="407"/>
      <c r="J464" s="407"/>
      <c r="K464" s="407"/>
      <c r="L464" s="407"/>
      <c r="M464" s="407"/>
      <c r="N464" s="407"/>
      <c r="O464" s="407"/>
      <c r="P464" s="407"/>
      <c r="Q464" s="407"/>
      <c r="R464" s="407"/>
      <c r="S464" s="407"/>
      <c r="T464" s="407"/>
      <c r="U464" s="407"/>
      <c r="V464" s="407"/>
      <c r="W464" s="407"/>
      <c r="X464" s="407"/>
      <c r="Y464" s="407"/>
      <c r="Z464" s="407"/>
      <c r="AA464" s="407"/>
      <c r="AB464" s="407"/>
    </row>
    <row r="465" spans="1:28" x14ac:dyDescent="0.25">
      <c r="A465" s="471"/>
      <c r="B465" s="407"/>
      <c r="C465" s="471"/>
      <c r="D465" s="407"/>
      <c r="E465" s="536"/>
      <c r="F465" s="407"/>
      <c r="G465" s="407"/>
      <c r="H465" s="407"/>
      <c r="I465" s="407"/>
      <c r="J465" s="407"/>
      <c r="K465" s="407"/>
      <c r="L465" s="407"/>
      <c r="M465" s="407"/>
      <c r="N465" s="407"/>
      <c r="O465" s="407"/>
      <c r="P465" s="407"/>
      <c r="Q465" s="407"/>
      <c r="R465" s="407"/>
      <c r="S465" s="407"/>
      <c r="T465" s="407"/>
      <c r="U465" s="407"/>
      <c r="V465" s="407"/>
      <c r="W465" s="407"/>
      <c r="X465" s="407"/>
      <c r="Y465" s="407"/>
      <c r="Z465" s="407"/>
      <c r="AA465" s="407"/>
      <c r="AB465" s="407"/>
    </row>
    <row r="466" spans="1:28" x14ac:dyDescent="0.25">
      <c r="A466" s="471"/>
      <c r="B466" s="407"/>
      <c r="C466" s="471"/>
      <c r="D466" s="407"/>
      <c r="E466" s="536"/>
      <c r="F466" s="407"/>
      <c r="G466" s="407"/>
      <c r="H466" s="407"/>
      <c r="I466" s="407"/>
      <c r="J466" s="407"/>
      <c r="K466" s="407"/>
      <c r="L466" s="407"/>
      <c r="M466" s="407"/>
      <c r="N466" s="407"/>
      <c r="O466" s="407"/>
      <c r="P466" s="407"/>
      <c r="Q466" s="407"/>
      <c r="R466" s="407"/>
      <c r="S466" s="407"/>
      <c r="T466" s="407"/>
      <c r="U466" s="407"/>
      <c r="V466" s="407"/>
      <c r="W466" s="407"/>
      <c r="X466" s="407"/>
      <c r="Y466" s="407"/>
      <c r="Z466" s="407"/>
      <c r="AA466" s="407"/>
      <c r="AB466" s="407"/>
    </row>
    <row r="467" spans="1:28" x14ac:dyDescent="0.25">
      <c r="A467" s="471"/>
      <c r="B467" s="407"/>
      <c r="C467" s="471"/>
      <c r="D467" s="407"/>
      <c r="E467" s="536"/>
      <c r="F467" s="407"/>
      <c r="G467" s="407"/>
      <c r="H467" s="407"/>
      <c r="I467" s="407"/>
      <c r="J467" s="407"/>
      <c r="K467" s="407"/>
      <c r="L467" s="407"/>
      <c r="M467" s="407"/>
      <c r="N467" s="407"/>
      <c r="O467" s="407"/>
      <c r="P467" s="407"/>
      <c r="Q467" s="407"/>
      <c r="R467" s="407"/>
      <c r="S467" s="407"/>
      <c r="T467" s="407"/>
      <c r="U467" s="407"/>
      <c r="V467" s="407"/>
      <c r="W467" s="407"/>
      <c r="X467" s="407"/>
      <c r="Y467" s="407"/>
      <c r="Z467" s="407"/>
      <c r="AA467" s="407"/>
      <c r="AB467" s="407"/>
    </row>
    <row r="468" spans="1:28" x14ac:dyDescent="0.25">
      <c r="A468" s="471"/>
      <c r="B468" s="407"/>
      <c r="C468" s="471"/>
      <c r="D468" s="407"/>
      <c r="E468" s="536"/>
      <c r="F468" s="407"/>
      <c r="G468" s="407"/>
      <c r="H468" s="407"/>
      <c r="I468" s="407"/>
      <c r="J468" s="407"/>
      <c r="K468" s="407"/>
      <c r="L468" s="407"/>
      <c r="M468" s="407"/>
      <c r="N468" s="407"/>
      <c r="O468" s="407"/>
      <c r="P468" s="407"/>
      <c r="Q468" s="407"/>
      <c r="R468" s="407"/>
      <c r="S468" s="407"/>
      <c r="T468" s="407"/>
      <c r="U468" s="407"/>
      <c r="V468" s="407"/>
      <c r="W468" s="407"/>
      <c r="X468" s="407"/>
      <c r="Y468" s="407"/>
      <c r="Z468" s="407"/>
      <c r="AA468" s="407"/>
      <c r="AB468" s="407"/>
    </row>
    <row r="469" spans="1:28" x14ac:dyDescent="0.25">
      <c r="A469" s="471"/>
      <c r="B469" s="407"/>
      <c r="C469" s="471"/>
      <c r="D469" s="407"/>
      <c r="E469" s="536"/>
      <c r="F469" s="407"/>
      <c r="G469" s="407"/>
      <c r="H469" s="407"/>
      <c r="I469" s="407"/>
      <c r="J469" s="407"/>
      <c r="K469" s="407"/>
      <c r="L469" s="407"/>
      <c r="M469" s="407"/>
      <c r="N469" s="407"/>
      <c r="O469" s="407"/>
      <c r="P469" s="407"/>
      <c r="Q469" s="407"/>
      <c r="R469" s="407"/>
      <c r="S469" s="407"/>
      <c r="T469" s="407"/>
      <c r="U469" s="407"/>
      <c r="V469" s="407"/>
      <c r="W469" s="407"/>
      <c r="X469" s="407"/>
      <c r="Y469" s="407"/>
      <c r="Z469" s="407"/>
      <c r="AA469" s="407"/>
      <c r="AB469" s="407"/>
    </row>
    <row r="470" spans="1:28" x14ac:dyDescent="0.25">
      <c r="A470" s="471"/>
      <c r="B470" s="407"/>
      <c r="C470" s="471"/>
      <c r="D470" s="407"/>
      <c r="E470" s="536"/>
      <c r="F470" s="407"/>
      <c r="G470" s="407"/>
      <c r="H470" s="407"/>
      <c r="I470" s="407"/>
      <c r="J470" s="407"/>
      <c r="K470" s="407"/>
      <c r="L470" s="407"/>
      <c r="M470" s="407"/>
      <c r="N470" s="407"/>
      <c r="O470" s="407"/>
      <c r="P470" s="407"/>
      <c r="Q470" s="407"/>
      <c r="R470" s="407"/>
      <c r="S470" s="407"/>
      <c r="T470" s="407"/>
      <c r="U470" s="407"/>
      <c r="V470" s="407"/>
      <c r="W470" s="407"/>
      <c r="X470" s="407"/>
      <c r="Y470" s="407"/>
      <c r="Z470" s="407"/>
      <c r="AA470" s="407"/>
      <c r="AB470" s="407"/>
    </row>
    <row r="471" spans="1:28" x14ac:dyDescent="0.25">
      <c r="A471" s="471"/>
      <c r="B471" s="407"/>
      <c r="C471" s="471"/>
      <c r="D471" s="407"/>
      <c r="E471" s="536"/>
      <c r="F471" s="407"/>
      <c r="G471" s="407"/>
      <c r="H471" s="407"/>
      <c r="I471" s="407"/>
      <c r="J471" s="407"/>
      <c r="K471" s="407"/>
      <c r="L471" s="407"/>
      <c r="M471" s="407"/>
      <c r="N471" s="407"/>
      <c r="O471" s="407"/>
      <c r="P471" s="407"/>
      <c r="Q471" s="407"/>
      <c r="R471" s="407"/>
      <c r="S471" s="407"/>
      <c r="T471" s="407"/>
      <c r="U471" s="407"/>
      <c r="V471" s="407"/>
      <c r="W471" s="407"/>
      <c r="X471" s="407"/>
      <c r="Y471" s="407"/>
      <c r="Z471" s="407"/>
      <c r="AA471" s="407"/>
      <c r="AB471" s="407"/>
    </row>
    <row r="472" spans="1:28" x14ac:dyDescent="0.25">
      <c r="A472" s="471"/>
      <c r="B472" s="407"/>
      <c r="C472" s="471"/>
      <c r="D472" s="407"/>
      <c r="E472" s="536"/>
      <c r="F472" s="407"/>
      <c r="G472" s="407"/>
      <c r="H472" s="407"/>
      <c r="I472" s="407"/>
      <c r="J472" s="407"/>
      <c r="K472" s="407"/>
      <c r="L472" s="407"/>
      <c r="M472" s="407"/>
      <c r="N472" s="407"/>
      <c r="O472" s="407"/>
      <c r="P472" s="407"/>
      <c r="Q472" s="407"/>
      <c r="R472" s="407"/>
      <c r="S472" s="407"/>
      <c r="T472" s="407"/>
      <c r="U472" s="407"/>
      <c r="V472" s="407"/>
      <c r="W472" s="407"/>
      <c r="X472" s="407"/>
      <c r="Y472" s="407"/>
      <c r="Z472" s="407"/>
      <c r="AA472" s="407"/>
      <c r="AB472" s="407"/>
    </row>
    <row r="473" spans="1:28" x14ac:dyDescent="0.25">
      <c r="A473" s="471"/>
      <c r="B473" s="407"/>
      <c r="C473" s="471"/>
      <c r="D473" s="407"/>
      <c r="E473" s="536"/>
      <c r="F473" s="407"/>
      <c r="G473" s="407"/>
      <c r="H473" s="407"/>
      <c r="I473" s="407"/>
      <c r="J473" s="407"/>
      <c r="K473" s="407"/>
      <c r="L473" s="407"/>
      <c r="M473" s="407"/>
      <c r="N473" s="407"/>
      <c r="O473" s="407"/>
      <c r="P473" s="407"/>
      <c r="Q473" s="407"/>
      <c r="R473" s="407"/>
      <c r="S473" s="407"/>
      <c r="T473" s="407"/>
      <c r="U473" s="407"/>
      <c r="V473" s="407"/>
      <c r="W473" s="407"/>
      <c r="X473" s="407"/>
      <c r="Y473" s="407"/>
      <c r="Z473" s="407"/>
      <c r="AA473" s="407"/>
      <c r="AB473" s="407"/>
    </row>
    <row r="474" spans="1:28" x14ac:dyDescent="0.25">
      <c r="A474" s="471"/>
      <c r="B474" s="407"/>
      <c r="C474" s="471"/>
      <c r="D474" s="407"/>
      <c r="E474" s="536"/>
      <c r="F474" s="407"/>
      <c r="G474" s="407"/>
      <c r="H474" s="407"/>
      <c r="I474" s="407"/>
      <c r="J474" s="407"/>
      <c r="K474" s="407"/>
      <c r="L474" s="407"/>
      <c r="M474" s="407"/>
      <c r="N474" s="407"/>
      <c r="O474" s="407"/>
      <c r="P474" s="407"/>
      <c r="Q474" s="407"/>
      <c r="R474" s="407"/>
      <c r="S474" s="407"/>
      <c r="T474" s="407"/>
      <c r="U474" s="407"/>
      <c r="V474" s="407"/>
      <c r="W474" s="407"/>
      <c r="X474" s="407"/>
      <c r="Y474" s="407"/>
      <c r="Z474" s="407"/>
      <c r="AA474" s="407"/>
      <c r="AB474" s="407"/>
    </row>
    <row r="475" spans="1:28" x14ac:dyDescent="0.25">
      <c r="A475" s="471"/>
      <c r="B475" s="407"/>
      <c r="C475" s="471"/>
      <c r="D475" s="407"/>
      <c r="E475" s="536"/>
      <c r="F475" s="407"/>
      <c r="G475" s="407"/>
      <c r="H475" s="407"/>
      <c r="I475" s="407"/>
      <c r="J475" s="407"/>
      <c r="K475" s="407"/>
      <c r="L475" s="407"/>
      <c r="M475" s="407"/>
      <c r="N475" s="407"/>
      <c r="O475" s="407"/>
      <c r="P475" s="407"/>
      <c r="Q475" s="407"/>
      <c r="R475" s="407"/>
      <c r="S475" s="407"/>
      <c r="T475" s="407"/>
      <c r="U475" s="407"/>
      <c r="V475" s="407"/>
      <c r="W475" s="407"/>
      <c r="X475" s="407"/>
      <c r="Y475" s="407"/>
      <c r="Z475" s="407"/>
      <c r="AA475" s="407"/>
      <c r="AB475" s="407"/>
    </row>
    <row r="476" spans="1:28" x14ac:dyDescent="0.25">
      <c r="A476" s="471"/>
      <c r="B476" s="407"/>
      <c r="C476" s="471"/>
      <c r="D476" s="407"/>
      <c r="E476" s="536"/>
      <c r="F476" s="407"/>
      <c r="G476" s="407"/>
      <c r="H476" s="407"/>
      <c r="I476" s="407"/>
      <c r="J476" s="407"/>
      <c r="K476" s="407"/>
      <c r="L476" s="407"/>
      <c r="M476" s="407"/>
      <c r="N476" s="407"/>
      <c r="O476" s="407"/>
      <c r="P476" s="407"/>
      <c r="Q476" s="407"/>
      <c r="R476" s="407"/>
      <c r="S476" s="407"/>
      <c r="T476" s="407"/>
      <c r="U476" s="407"/>
      <c r="V476" s="407"/>
      <c r="W476" s="407"/>
      <c r="X476" s="407"/>
      <c r="Y476" s="407"/>
      <c r="Z476" s="407"/>
      <c r="AA476" s="407"/>
      <c r="AB476" s="407"/>
    </row>
    <row r="477" spans="1:28" x14ac:dyDescent="0.25">
      <c r="A477" s="471"/>
      <c r="B477" s="407"/>
      <c r="C477" s="471"/>
      <c r="D477" s="407"/>
      <c r="E477" s="536"/>
      <c r="F477" s="407"/>
      <c r="G477" s="407"/>
      <c r="H477" s="407"/>
      <c r="I477" s="407"/>
      <c r="J477" s="407"/>
      <c r="K477" s="407"/>
      <c r="L477" s="407"/>
      <c r="M477" s="407"/>
      <c r="N477" s="407"/>
      <c r="O477" s="407"/>
      <c r="P477" s="407"/>
      <c r="Q477" s="407"/>
      <c r="R477" s="407"/>
      <c r="S477" s="407"/>
      <c r="T477" s="407"/>
      <c r="U477" s="407"/>
      <c r="V477" s="407"/>
      <c r="W477" s="407"/>
      <c r="X477" s="407"/>
      <c r="Y477" s="407"/>
      <c r="Z477" s="407"/>
      <c r="AA477" s="407"/>
      <c r="AB477" s="407"/>
    </row>
    <row r="478" spans="1:28" x14ac:dyDescent="0.25">
      <c r="A478" s="471"/>
      <c r="B478" s="407"/>
      <c r="C478" s="471"/>
      <c r="D478" s="407"/>
      <c r="E478" s="536"/>
      <c r="F478" s="407"/>
      <c r="G478" s="407"/>
      <c r="H478" s="407"/>
      <c r="I478" s="407"/>
      <c r="J478" s="407"/>
      <c r="K478" s="407"/>
      <c r="L478" s="407"/>
      <c r="M478" s="407"/>
      <c r="N478" s="407"/>
      <c r="O478" s="407"/>
      <c r="P478" s="407"/>
      <c r="Q478" s="407"/>
      <c r="R478" s="407"/>
      <c r="S478" s="407"/>
      <c r="T478" s="407"/>
      <c r="U478" s="407"/>
      <c r="V478" s="407"/>
      <c r="W478" s="407"/>
      <c r="X478" s="407"/>
      <c r="Y478" s="407"/>
      <c r="Z478" s="407"/>
      <c r="AA478" s="407"/>
      <c r="AB478" s="407"/>
    </row>
    <row r="479" spans="1:28" x14ac:dyDescent="0.25">
      <c r="A479" s="471"/>
      <c r="B479" s="407"/>
      <c r="C479" s="471"/>
      <c r="D479" s="407"/>
      <c r="E479" s="536"/>
      <c r="F479" s="407"/>
      <c r="G479" s="407"/>
      <c r="H479" s="407"/>
      <c r="I479" s="407"/>
      <c r="J479" s="407"/>
      <c r="K479" s="407"/>
      <c r="L479" s="407"/>
      <c r="M479" s="407"/>
      <c r="N479" s="407"/>
      <c r="O479" s="407"/>
      <c r="P479" s="407"/>
      <c r="Q479" s="407"/>
      <c r="R479" s="407"/>
      <c r="S479" s="407"/>
      <c r="T479" s="407"/>
      <c r="U479" s="407"/>
      <c r="V479" s="407"/>
      <c r="W479" s="407"/>
      <c r="X479" s="407"/>
      <c r="Y479" s="407"/>
      <c r="Z479" s="407"/>
      <c r="AA479" s="407"/>
      <c r="AB479" s="407"/>
    </row>
    <row r="480" spans="1:28" x14ac:dyDescent="0.25">
      <c r="A480" s="471"/>
      <c r="B480" s="407"/>
      <c r="C480" s="471"/>
      <c r="D480" s="407"/>
      <c r="E480" s="536"/>
      <c r="F480" s="407"/>
      <c r="G480" s="407"/>
      <c r="H480" s="407"/>
      <c r="I480" s="407"/>
      <c r="J480" s="407"/>
      <c r="K480" s="407"/>
      <c r="L480" s="407"/>
      <c r="M480" s="407"/>
      <c r="N480" s="407"/>
      <c r="O480" s="407"/>
      <c r="P480" s="407"/>
      <c r="Q480" s="407"/>
      <c r="R480" s="407"/>
      <c r="S480" s="407"/>
      <c r="T480" s="407"/>
      <c r="U480" s="407"/>
      <c r="V480" s="407"/>
      <c r="W480" s="407"/>
      <c r="X480" s="407"/>
      <c r="Y480" s="407"/>
      <c r="Z480" s="407"/>
      <c r="AA480" s="407"/>
      <c r="AB480" s="407"/>
    </row>
    <row r="481" spans="1:28" x14ac:dyDescent="0.25">
      <c r="A481" s="471"/>
      <c r="B481" s="407"/>
      <c r="C481" s="471"/>
      <c r="D481" s="407"/>
      <c r="E481" s="536"/>
      <c r="F481" s="407"/>
      <c r="G481" s="407"/>
      <c r="H481" s="407"/>
      <c r="I481" s="407"/>
      <c r="J481" s="407"/>
      <c r="K481" s="407"/>
      <c r="L481" s="407"/>
      <c r="M481" s="407"/>
      <c r="N481" s="407"/>
      <c r="O481" s="407"/>
      <c r="P481" s="407"/>
      <c r="Q481" s="407"/>
      <c r="R481" s="407"/>
      <c r="S481" s="407"/>
      <c r="T481" s="407"/>
      <c r="U481" s="407"/>
      <c r="V481" s="407"/>
      <c r="W481" s="407"/>
      <c r="X481" s="407"/>
      <c r="Y481" s="407"/>
      <c r="Z481" s="407"/>
      <c r="AA481" s="407"/>
      <c r="AB481" s="407"/>
    </row>
    <row r="482" spans="1:28" x14ac:dyDescent="0.25">
      <c r="A482" s="471"/>
      <c r="B482" s="407"/>
      <c r="C482" s="471"/>
      <c r="D482" s="407"/>
      <c r="E482" s="536"/>
      <c r="F482" s="407"/>
      <c r="G482" s="407"/>
      <c r="H482" s="407"/>
      <c r="I482" s="407"/>
      <c r="J482" s="407"/>
      <c r="K482" s="407"/>
      <c r="L482" s="407"/>
      <c r="M482" s="407"/>
      <c r="N482" s="407"/>
      <c r="O482" s="407"/>
      <c r="P482" s="407"/>
      <c r="Q482" s="407"/>
      <c r="R482" s="407"/>
      <c r="S482" s="407"/>
      <c r="T482" s="407"/>
      <c r="U482" s="407"/>
      <c r="V482" s="407"/>
      <c r="W482" s="407"/>
      <c r="X482" s="407"/>
      <c r="Y482" s="407"/>
      <c r="Z482" s="407"/>
      <c r="AA482" s="407"/>
      <c r="AB482" s="407"/>
    </row>
    <row r="483" spans="1:28" x14ac:dyDescent="0.25">
      <c r="A483" s="471"/>
      <c r="B483" s="407"/>
      <c r="C483" s="471"/>
      <c r="D483" s="407"/>
      <c r="E483" s="536"/>
      <c r="F483" s="407"/>
      <c r="G483" s="407"/>
      <c r="H483" s="407"/>
      <c r="I483" s="407"/>
      <c r="J483" s="407"/>
      <c r="K483" s="407"/>
      <c r="L483" s="407"/>
      <c r="M483" s="407"/>
      <c r="N483" s="407"/>
      <c r="O483" s="407"/>
      <c r="P483" s="407"/>
      <c r="Q483" s="407"/>
      <c r="R483" s="407"/>
      <c r="S483" s="407"/>
      <c r="T483" s="407"/>
      <c r="U483" s="407"/>
      <c r="V483" s="407"/>
      <c r="W483" s="407"/>
      <c r="X483" s="407"/>
      <c r="Y483" s="407"/>
      <c r="Z483" s="407"/>
      <c r="AA483" s="407"/>
      <c r="AB483" s="407"/>
    </row>
    <row r="484" spans="1:28" x14ac:dyDescent="0.25">
      <c r="A484" s="471"/>
      <c r="B484" s="407"/>
      <c r="C484" s="471"/>
      <c r="D484" s="407"/>
      <c r="E484" s="536"/>
      <c r="F484" s="407"/>
      <c r="G484" s="407"/>
      <c r="H484" s="407"/>
      <c r="I484" s="407"/>
      <c r="J484" s="407"/>
      <c r="K484" s="407"/>
      <c r="L484" s="407"/>
      <c r="M484" s="407"/>
      <c r="N484" s="407"/>
      <c r="O484" s="407"/>
      <c r="P484" s="407"/>
      <c r="Q484" s="407"/>
      <c r="R484" s="407"/>
      <c r="S484" s="407"/>
      <c r="T484" s="407"/>
      <c r="U484" s="407"/>
      <c r="V484" s="407"/>
      <c r="W484" s="407"/>
      <c r="X484" s="407"/>
      <c r="Y484" s="407"/>
      <c r="Z484" s="407"/>
      <c r="AA484" s="407"/>
      <c r="AB484" s="407"/>
    </row>
    <row r="485" spans="1:28" x14ac:dyDescent="0.25">
      <c r="A485" s="471"/>
      <c r="B485" s="407"/>
      <c r="C485" s="471"/>
      <c r="D485" s="407"/>
      <c r="E485" s="536"/>
      <c r="F485" s="407"/>
      <c r="G485" s="407"/>
      <c r="H485" s="407"/>
      <c r="I485" s="407"/>
      <c r="J485" s="407"/>
      <c r="K485" s="407"/>
      <c r="L485" s="407"/>
      <c r="M485" s="407"/>
      <c r="N485" s="407"/>
      <c r="O485" s="407"/>
      <c r="P485" s="407"/>
      <c r="Q485" s="407"/>
      <c r="R485" s="407"/>
      <c r="S485" s="407"/>
      <c r="T485" s="407"/>
      <c r="U485" s="407"/>
      <c r="V485" s="407"/>
      <c r="W485" s="407"/>
      <c r="X485" s="407"/>
      <c r="Y485" s="407"/>
      <c r="Z485" s="407"/>
      <c r="AA485" s="407"/>
      <c r="AB485" s="407"/>
    </row>
    <row r="486" spans="1:28" x14ac:dyDescent="0.25">
      <c r="A486" s="471"/>
      <c r="B486" s="407"/>
      <c r="C486" s="471"/>
      <c r="D486" s="407"/>
      <c r="E486" s="536"/>
      <c r="F486" s="407"/>
      <c r="G486" s="407"/>
      <c r="H486" s="407"/>
      <c r="I486" s="407"/>
      <c r="J486" s="407"/>
      <c r="K486" s="407"/>
      <c r="L486" s="407"/>
      <c r="M486" s="407"/>
      <c r="N486" s="407"/>
      <c r="O486" s="407"/>
      <c r="P486" s="407"/>
      <c r="Q486" s="407"/>
      <c r="R486" s="407"/>
      <c r="S486" s="407"/>
      <c r="T486" s="407"/>
      <c r="U486" s="407"/>
      <c r="V486" s="407"/>
      <c r="W486" s="407"/>
      <c r="X486" s="407"/>
      <c r="Y486" s="407"/>
      <c r="Z486" s="407"/>
      <c r="AA486" s="407"/>
      <c r="AB486" s="407"/>
    </row>
    <row r="487" spans="1:28" x14ac:dyDescent="0.25">
      <c r="A487" s="471"/>
      <c r="B487" s="407"/>
      <c r="C487" s="471"/>
      <c r="D487" s="407"/>
      <c r="E487" s="536"/>
      <c r="F487" s="407"/>
      <c r="G487" s="407"/>
      <c r="H487" s="407"/>
      <c r="I487" s="407"/>
      <c r="J487" s="407"/>
      <c r="K487" s="407"/>
      <c r="L487" s="407"/>
      <c r="M487" s="407"/>
      <c r="N487" s="407"/>
      <c r="O487" s="407"/>
      <c r="P487" s="407"/>
      <c r="Q487" s="407"/>
      <c r="R487" s="407"/>
      <c r="S487" s="407"/>
      <c r="T487" s="407"/>
      <c r="U487" s="407"/>
      <c r="V487" s="407"/>
      <c r="W487" s="407"/>
      <c r="X487" s="407"/>
      <c r="Y487" s="407"/>
      <c r="Z487" s="407"/>
      <c r="AA487" s="407"/>
      <c r="AB487" s="407"/>
    </row>
    <row r="488" spans="1:28" x14ac:dyDescent="0.25">
      <c r="A488" s="471"/>
      <c r="B488" s="407"/>
      <c r="C488" s="471"/>
      <c r="D488" s="407"/>
      <c r="E488" s="536"/>
      <c r="F488" s="407"/>
      <c r="G488" s="407"/>
      <c r="H488" s="407"/>
      <c r="I488" s="407"/>
      <c r="J488" s="407"/>
      <c r="K488" s="407"/>
      <c r="L488" s="407"/>
      <c r="M488" s="407"/>
      <c r="N488" s="407"/>
      <c r="O488" s="407"/>
      <c r="P488" s="407"/>
      <c r="Q488" s="407"/>
      <c r="R488" s="407"/>
      <c r="S488" s="407"/>
      <c r="T488" s="407"/>
      <c r="U488" s="407"/>
      <c r="V488" s="407"/>
      <c r="W488" s="407"/>
      <c r="X488" s="407"/>
      <c r="Y488" s="407"/>
      <c r="Z488" s="407"/>
      <c r="AA488" s="407"/>
      <c r="AB488" s="407"/>
    </row>
    <row r="489" spans="1:28" x14ac:dyDescent="0.25">
      <c r="A489" s="471"/>
      <c r="B489" s="407"/>
      <c r="C489" s="471"/>
      <c r="D489" s="407"/>
      <c r="E489" s="536"/>
      <c r="F489" s="407"/>
      <c r="G489" s="407"/>
      <c r="H489" s="407"/>
      <c r="I489" s="407"/>
      <c r="J489" s="407"/>
      <c r="K489" s="407"/>
      <c r="L489" s="407"/>
      <c r="M489" s="407"/>
      <c r="N489" s="407"/>
      <c r="O489" s="407"/>
      <c r="P489" s="407"/>
      <c r="Q489" s="407"/>
      <c r="R489" s="407"/>
      <c r="S489" s="407"/>
      <c r="T489" s="407"/>
      <c r="U489" s="407"/>
      <c r="V489" s="407"/>
      <c r="W489" s="407"/>
      <c r="X489" s="407"/>
      <c r="Y489" s="407"/>
      <c r="Z489" s="407"/>
      <c r="AA489" s="407"/>
      <c r="AB489" s="407"/>
    </row>
    <row r="490" spans="1:28" x14ac:dyDescent="0.25">
      <c r="A490" s="471"/>
      <c r="B490" s="407"/>
      <c r="C490" s="471"/>
      <c r="D490" s="407"/>
      <c r="E490" s="536"/>
      <c r="F490" s="407"/>
      <c r="G490" s="407"/>
      <c r="H490" s="407"/>
      <c r="I490" s="407"/>
      <c r="J490" s="407"/>
      <c r="K490" s="407"/>
      <c r="L490" s="407"/>
      <c r="M490" s="407"/>
      <c r="N490" s="407"/>
      <c r="O490" s="407"/>
      <c r="P490" s="407"/>
      <c r="Q490" s="407"/>
      <c r="R490" s="407"/>
      <c r="S490" s="407"/>
      <c r="T490" s="407"/>
      <c r="U490" s="407"/>
      <c r="V490" s="407"/>
      <c r="W490" s="407"/>
      <c r="X490" s="407"/>
      <c r="Y490" s="407"/>
      <c r="Z490" s="407"/>
      <c r="AA490" s="407"/>
      <c r="AB490" s="407"/>
    </row>
    <row r="491" spans="1:28" x14ac:dyDescent="0.25">
      <c r="A491" s="471"/>
      <c r="B491" s="407"/>
      <c r="C491" s="471"/>
      <c r="D491" s="407"/>
      <c r="E491" s="536"/>
      <c r="F491" s="407"/>
      <c r="G491" s="407"/>
      <c r="H491" s="407"/>
      <c r="I491" s="407"/>
      <c r="J491" s="407"/>
      <c r="K491" s="407"/>
      <c r="L491" s="407"/>
      <c r="M491" s="407"/>
      <c r="N491" s="407"/>
      <c r="O491" s="407"/>
      <c r="P491" s="407"/>
      <c r="Q491" s="407"/>
      <c r="R491" s="407"/>
      <c r="S491" s="407"/>
      <c r="T491" s="407"/>
      <c r="U491" s="407"/>
      <c r="V491" s="407"/>
      <c r="W491" s="407"/>
      <c r="X491" s="407"/>
      <c r="Y491" s="407"/>
      <c r="Z491" s="407"/>
      <c r="AA491" s="407"/>
      <c r="AB491" s="407"/>
    </row>
    <row r="492" spans="1:28" x14ac:dyDescent="0.25">
      <c r="A492" s="471"/>
      <c r="B492" s="407"/>
      <c r="C492" s="471"/>
      <c r="D492" s="407"/>
      <c r="E492" s="536"/>
      <c r="F492" s="407"/>
      <c r="G492" s="407"/>
      <c r="H492" s="407"/>
      <c r="I492" s="407"/>
      <c r="J492" s="407"/>
      <c r="K492" s="407"/>
      <c r="L492" s="407"/>
      <c r="M492" s="407"/>
      <c r="N492" s="407"/>
      <c r="O492" s="407"/>
      <c r="P492" s="407"/>
      <c r="Q492" s="407"/>
      <c r="R492" s="407"/>
      <c r="S492" s="407"/>
      <c r="T492" s="407"/>
      <c r="U492" s="407"/>
      <c r="V492" s="407"/>
      <c r="W492" s="407"/>
      <c r="X492" s="407"/>
      <c r="Y492" s="407"/>
      <c r="Z492" s="407"/>
      <c r="AA492" s="407"/>
      <c r="AB492" s="407"/>
    </row>
    <row r="493" spans="1:28" x14ac:dyDescent="0.25">
      <c r="A493" s="471"/>
      <c r="B493" s="407"/>
      <c r="C493" s="471"/>
      <c r="D493" s="407"/>
      <c r="E493" s="536"/>
      <c r="F493" s="407"/>
      <c r="G493" s="407"/>
      <c r="H493" s="407"/>
      <c r="I493" s="407"/>
      <c r="J493" s="407"/>
      <c r="K493" s="407"/>
      <c r="L493" s="407"/>
      <c r="M493" s="407"/>
      <c r="N493" s="407"/>
      <c r="O493" s="407"/>
      <c r="P493" s="407"/>
      <c r="Q493" s="407"/>
      <c r="R493" s="407"/>
      <c r="S493" s="407"/>
      <c r="T493" s="407"/>
      <c r="U493" s="407"/>
      <c r="V493" s="407"/>
      <c r="W493" s="407"/>
      <c r="X493" s="407"/>
      <c r="Y493" s="407"/>
      <c r="Z493" s="407"/>
      <c r="AA493" s="407"/>
      <c r="AB493" s="407"/>
    </row>
    <row r="494" spans="1:28" x14ac:dyDescent="0.25">
      <c r="A494" s="471"/>
      <c r="B494" s="407"/>
      <c r="C494" s="471"/>
      <c r="D494" s="407"/>
      <c r="E494" s="536"/>
      <c r="F494" s="407"/>
      <c r="G494" s="407"/>
      <c r="H494" s="407"/>
      <c r="I494" s="407"/>
      <c r="J494" s="407"/>
      <c r="K494" s="407"/>
      <c r="L494" s="407"/>
      <c r="M494" s="407"/>
      <c r="N494" s="407"/>
      <c r="O494" s="407"/>
      <c r="P494" s="407"/>
      <c r="Q494" s="407"/>
      <c r="R494" s="407"/>
      <c r="S494" s="407"/>
      <c r="T494" s="407"/>
      <c r="U494" s="407"/>
      <c r="V494" s="407"/>
      <c r="W494" s="407"/>
      <c r="X494" s="407"/>
      <c r="Y494" s="407"/>
      <c r="Z494" s="407"/>
      <c r="AA494" s="407"/>
      <c r="AB494" s="407"/>
    </row>
    <row r="495" spans="1:28" x14ac:dyDescent="0.25">
      <c r="A495" s="471"/>
      <c r="B495" s="407"/>
      <c r="C495" s="471"/>
      <c r="D495" s="407"/>
      <c r="E495" s="536"/>
      <c r="F495" s="407"/>
      <c r="G495" s="407"/>
      <c r="H495" s="407"/>
      <c r="I495" s="407"/>
      <c r="J495" s="407"/>
      <c r="K495" s="407"/>
      <c r="L495" s="407"/>
      <c r="M495" s="407"/>
      <c r="N495" s="407"/>
      <c r="O495" s="407"/>
      <c r="P495" s="407"/>
      <c r="Q495" s="407"/>
      <c r="R495" s="407"/>
      <c r="S495" s="407"/>
      <c r="T495" s="407"/>
      <c r="U495" s="407"/>
      <c r="V495" s="407"/>
      <c r="W495" s="407"/>
      <c r="X495" s="407"/>
      <c r="Y495" s="407"/>
      <c r="Z495" s="407"/>
      <c r="AA495" s="407"/>
      <c r="AB495" s="407"/>
    </row>
    <row r="496" spans="1:28" x14ac:dyDescent="0.25">
      <c r="A496" s="471"/>
      <c r="B496" s="407"/>
      <c r="C496" s="471"/>
      <c r="D496" s="407"/>
      <c r="E496" s="536"/>
      <c r="F496" s="407"/>
      <c r="G496" s="407"/>
      <c r="H496" s="407"/>
      <c r="I496" s="407"/>
      <c r="J496" s="407"/>
      <c r="K496" s="407"/>
      <c r="L496" s="407"/>
      <c r="M496" s="407"/>
      <c r="N496" s="407"/>
      <c r="O496" s="407"/>
      <c r="P496" s="407"/>
      <c r="Q496" s="407"/>
      <c r="R496" s="407"/>
      <c r="S496" s="407"/>
      <c r="T496" s="407"/>
      <c r="U496" s="407"/>
      <c r="V496" s="407"/>
      <c r="W496" s="407"/>
      <c r="X496" s="407"/>
      <c r="Y496" s="407"/>
      <c r="Z496" s="407"/>
      <c r="AA496" s="407"/>
      <c r="AB496" s="407"/>
    </row>
    <row r="497" spans="1:28" x14ac:dyDescent="0.25">
      <c r="A497" s="471"/>
      <c r="B497" s="407"/>
      <c r="C497" s="471"/>
      <c r="D497" s="407"/>
      <c r="E497" s="536"/>
      <c r="F497" s="407"/>
      <c r="G497" s="407"/>
      <c r="H497" s="407"/>
      <c r="I497" s="407"/>
      <c r="J497" s="407"/>
      <c r="K497" s="407"/>
      <c r="L497" s="407"/>
      <c r="M497" s="407"/>
      <c r="N497" s="407"/>
      <c r="O497" s="407"/>
      <c r="P497" s="407"/>
      <c r="Q497" s="407"/>
      <c r="R497" s="407"/>
      <c r="S497" s="407"/>
      <c r="T497" s="407"/>
      <c r="U497" s="407"/>
      <c r="V497" s="407"/>
      <c r="W497" s="407"/>
      <c r="X497" s="407"/>
      <c r="Y497" s="407"/>
      <c r="Z497" s="407"/>
      <c r="AA497" s="407"/>
      <c r="AB497" s="407"/>
    </row>
    <row r="498" spans="1:28" x14ac:dyDescent="0.25">
      <c r="A498" s="471"/>
      <c r="B498" s="407"/>
      <c r="C498" s="471"/>
      <c r="D498" s="407"/>
      <c r="E498" s="536"/>
      <c r="F498" s="407"/>
      <c r="G498" s="407"/>
      <c r="H498" s="407"/>
      <c r="I498" s="407"/>
      <c r="J498" s="407"/>
      <c r="K498" s="407"/>
      <c r="L498" s="407"/>
      <c r="M498" s="407"/>
      <c r="N498" s="407"/>
      <c r="O498" s="407"/>
      <c r="P498" s="407"/>
      <c r="Q498" s="407"/>
      <c r="R498" s="407"/>
      <c r="S498" s="407"/>
      <c r="T498" s="407"/>
      <c r="U498" s="407"/>
      <c r="V498" s="407"/>
      <c r="W498" s="407"/>
      <c r="X498" s="407"/>
      <c r="Y498" s="407"/>
      <c r="Z498" s="407"/>
      <c r="AA498" s="407"/>
      <c r="AB498" s="407"/>
    </row>
    <row r="499" spans="1:28" x14ac:dyDescent="0.25">
      <c r="A499" s="471"/>
      <c r="B499" s="407"/>
      <c r="C499" s="471"/>
      <c r="D499" s="407"/>
      <c r="E499" s="536"/>
      <c r="F499" s="407"/>
      <c r="G499" s="407"/>
      <c r="H499" s="407"/>
      <c r="I499" s="407"/>
      <c r="J499" s="407"/>
      <c r="K499" s="407"/>
      <c r="L499" s="407"/>
      <c r="M499" s="407"/>
      <c r="N499" s="407"/>
      <c r="O499" s="407"/>
      <c r="P499" s="407"/>
      <c r="Q499" s="407"/>
      <c r="R499" s="407"/>
      <c r="S499" s="407"/>
      <c r="T499" s="407"/>
      <c r="U499" s="407"/>
      <c r="V499" s="407"/>
      <c r="W499" s="407"/>
      <c r="X499" s="407"/>
      <c r="Y499" s="407"/>
      <c r="Z499" s="407"/>
      <c r="AA499" s="407"/>
      <c r="AB499" s="407"/>
    </row>
    <row r="500" spans="1:28" x14ac:dyDescent="0.25">
      <c r="A500" s="471"/>
      <c r="B500" s="407"/>
      <c r="C500" s="471"/>
      <c r="D500" s="407"/>
      <c r="E500" s="536"/>
      <c r="F500" s="407"/>
      <c r="G500" s="407"/>
      <c r="H500" s="407"/>
      <c r="I500" s="407"/>
      <c r="J500" s="407"/>
      <c r="K500" s="407"/>
      <c r="L500" s="407"/>
      <c r="M500" s="407"/>
      <c r="N500" s="407"/>
      <c r="O500" s="407"/>
      <c r="P500" s="407"/>
      <c r="Q500" s="407"/>
      <c r="R500" s="407"/>
      <c r="S500" s="407"/>
      <c r="T500" s="407"/>
      <c r="U500" s="407"/>
      <c r="V500" s="407"/>
      <c r="W500" s="407"/>
      <c r="X500" s="407"/>
      <c r="Y500" s="407"/>
      <c r="Z500" s="407"/>
      <c r="AA500" s="407"/>
      <c r="AB500" s="407"/>
    </row>
    <row r="501" spans="1:28" x14ac:dyDescent="0.25">
      <c r="A501" s="471"/>
      <c r="B501" s="407"/>
      <c r="C501" s="471"/>
      <c r="D501" s="407"/>
      <c r="E501" s="536"/>
      <c r="F501" s="407"/>
      <c r="G501" s="407"/>
      <c r="H501" s="407"/>
      <c r="I501" s="407"/>
      <c r="J501" s="407"/>
      <c r="K501" s="407"/>
      <c r="L501" s="407"/>
      <c r="M501" s="407"/>
      <c r="N501" s="407"/>
      <c r="O501" s="407"/>
      <c r="P501" s="407"/>
      <c r="Q501" s="407"/>
      <c r="R501" s="407"/>
      <c r="S501" s="407"/>
      <c r="T501" s="407"/>
      <c r="U501" s="407"/>
      <c r="V501" s="407"/>
      <c r="W501" s="407"/>
      <c r="X501" s="407"/>
      <c r="Y501" s="407"/>
      <c r="Z501" s="407"/>
      <c r="AA501" s="407"/>
      <c r="AB501" s="407"/>
    </row>
    <row r="502" spans="1:28" x14ac:dyDescent="0.25">
      <c r="A502" s="471"/>
      <c r="B502" s="407"/>
      <c r="C502" s="471"/>
      <c r="D502" s="407"/>
      <c r="E502" s="536"/>
      <c r="F502" s="407"/>
      <c r="G502" s="407"/>
      <c r="H502" s="407"/>
      <c r="I502" s="407"/>
      <c r="J502" s="407"/>
      <c r="K502" s="407"/>
      <c r="L502" s="407"/>
      <c r="M502" s="407"/>
      <c r="N502" s="407"/>
      <c r="O502" s="407"/>
      <c r="P502" s="407"/>
      <c r="Q502" s="407"/>
      <c r="R502" s="407"/>
      <c r="S502" s="407"/>
      <c r="T502" s="407"/>
      <c r="U502" s="407"/>
      <c r="V502" s="407"/>
      <c r="W502" s="407"/>
      <c r="X502" s="407"/>
      <c r="Y502" s="407"/>
      <c r="Z502" s="407"/>
      <c r="AA502" s="407"/>
      <c r="AB502" s="407"/>
    </row>
    <row r="503" spans="1:28" x14ac:dyDescent="0.25">
      <c r="A503" s="471"/>
      <c r="B503" s="407"/>
      <c r="C503" s="471"/>
      <c r="D503" s="407"/>
      <c r="E503" s="536"/>
      <c r="F503" s="407"/>
      <c r="G503" s="407"/>
      <c r="H503" s="407"/>
      <c r="I503" s="407"/>
      <c r="J503" s="407"/>
      <c r="K503" s="407"/>
      <c r="L503" s="407"/>
      <c r="M503" s="407"/>
      <c r="N503" s="407"/>
      <c r="O503" s="407"/>
      <c r="P503" s="407"/>
      <c r="Q503" s="407"/>
      <c r="R503" s="407"/>
      <c r="S503" s="407"/>
      <c r="T503" s="407"/>
      <c r="U503" s="407"/>
      <c r="V503" s="407"/>
      <c r="W503" s="407"/>
      <c r="X503" s="407"/>
      <c r="Y503" s="407"/>
      <c r="Z503" s="407"/>
      <c r="AA503" s="407"/>
      <c r="AB503" s="407"/>
    </row>
    <row r="504" spans="1:28" x14ac:dyDescent="0.25">
      <c r="A504" s="471"/>
      <c r="B504" s="407"/>
      <c r="C504" s="471"/>
      <c r="D504" s="407"/>
      <c r="E504" s="536"/>
      <c r="F504" s="407"/>
      <c r="G504" s="407"/>
      <c r="H504" s="407"/>
      <c r="I504" s="407"/>
      <c r="J504" s="407"/>
      <c r="K504" s="407"/>
      <c r="L504" s="407"/>
      <c r="M504" s="407"/>
      <c r="N504" s="407"/>
      <c r="O504" s="407"/>
      <c r="P504" s="407"/>
      <c r="Q504" s="407"/>
      <c r="R504" s="407"/>
      <c r="S504" s="407"/>
      <c r="T504" s="407"/>
      <c r="U504" s="407"/>
      <c r="V504" s="407"/>
      <c r="W504" s="407"/>
      <c r="X504" s="407"/>
      <c r="Y504" s="407"/>
      <c r="Z504" s="407"/>
      <c r="AA504" s="407"/>
      <c r="AB504" s="407"/>
    </row>
    <row r="505" spans="1:28" x14ac:dyDescent="0.25">
      <c r="A505" s="471"/>
      <c r="B505" s="407"/>
      <c r="C505" s="471"/>
      <c r="D505" s="407"/>
      <c r="E505" s="536"/>
      <c r="F505" s="407"/>
      <c r="G505" s="407"/>
      <c r="H505" s="407"/>
      <c r="I505" s="407"/>
      <c r="J505" s="407"/>
      <c r="K505" s="407"/>
      <c r="L505" s="407"/>
      <c r="M505" s="407"/>
      <c r="N505" s="407"/>
      <c r="O505" s="407"/>
      <c r="P505" s="407"/>
      <c r="Q505" s="407"/>
      <c r="R505" s="407"/>
      <c r="S505" s="407"/>
      <c r="T505" s="407"/>
      <c r="U505" s="407"/>
      <c r="V505" s="407"/>
      <c r="W505" s="407"/>
      <c r="X505" s="407"/>
      <c r="Y505" s="407"/>
      <c r="Z505" s="407"/>
      <c r="AA505" s="407"/>
      <c r="AB505" s="407"/>
    </row>
    <row r="506" spans="1:28" x14ac:dyDescent="0.25">
      <c r="A506" s="471"/>
      <c r="B506" s="407"/>
      <c r="C506" s="471"/>
      <c r="D506" s="407"/>
      <c r="E506" s="536"/>
      <c r="F506" s="407"/>
      <c r="G506" s="407"/>
      <c r="H506" s="407"/>
      <c r="I506" s="407"/>
      <c r="J506" s="407"/>
      <c r="K506" s="407"/>
      <c r="L506" s="407"/>
      <c r="M506" s="407"/>
      <c r="N506" s="407"/>
      <c r="O506" s="407"/>
      <c r="P506" s="407"/>
      <c r="Q506" s="407"/>
      <c r="R506" s="407"/>
      <c r="S506" s="407"/>
      <c r="T506" s="407"/>
      <c r="U506" s="407"/>
      <c r="V506" s="407"/>
      <c r="W506" s="407"/>
      <c r="X506" s="407"/>
      <c r="Y506" s="407"/>
      <c r="Z506" s="407"/>
      <c r="AA506" s="407"/>
      <c r="AB506" s="407"/>
    </row>
    <row r="507" spans="1:28" x14ac:dyDescent="0.25">
      <c r="A507" s="471"/>
      <c r="B507" s="407"/>
      <c r="C507" s="471"/>
      <c r="D507" s="407"/>
      <c r="E507" s="536"/>
      <c r="F507" s="407"/>
      <c r="G507" s="407"/>
      <c r="H507" s="407"/>
      <c r="I507" s="407"/>
      <c r="J507" s="407"/>
      <c r="K507" s="407"/>
      <c r="L507" s="407"/>
      <c r="M507" s="407"/>
      <c r="N507" s="407"/>
      <c r="O507" s="407"/>
      <c r="P507" s="407"/>
      <c r="Q507" s="407"/>
      <c r="R507" s="407"/>
      <c r="S507" s="407"/>
      <c r="T507" s="407"/>
      <c r="U507" s="407"/>
      <c r="V507" s="407"/>
      <c r="W507" s="407"/>
      <c r="X507" s="407"/>
      <c r="Y507" s="407"/>
      <c r="Z507" s="407"/>
      <c r="AA507" s="407"/>
      <c r="AB507" s="407"/>
    </row>
    <row r="508" spans="1:28" x14ac:dyDescent="0.25">
      <c r="A508" s="471"/>
      <c r="B508" s="407"/>
      <c r="C508" s="471"/>
      <c r="D508" s="407"/>
      <c r="E508" s="536"/>
      <c r="F508" s="407"/>
      <c r="G508" s="407"/>
      <c r="H508" s="407"/>
      <c r="I508" s="407"/>
      <c r="J508" s="407"/>
      <c r="K508" s="407"/>
      <c r="L508" s="407"/>
      <c r="M508" s="407"/>
      <c r="N508" s="407"/>
      <c r="O508" s="407"/>
      <c r="P508" s="407"/>
      <c r="Q508" s="407"/>
      <c r="R508" s="407"/>
      <c r="S508" s="407"/>
      <c r="T508" s="407"/>
      <c r="U508" s="407"/>
      <c r="V508" s="407"/>
      <c r="W508" s="407"/>
      <c r="X508" s="407"/>
      <c r="Y508" s="407"/>
      <c r="Z508" s="407"/>
      <c r="AA508" s="407"/>
      <c r="AB508" s="407"/>
    </row>
    <row r="509" spans="1:28" x14ac:dyDescent="0.25">
      <c r="A509" s="471"/>
      <c r="B509" s="407"/>
      <c r="C509" s="471"/>
      <c r="D509" s="407"/>
      <c r="E509" s="536"/>
      <c r="F509" s="407"/>
      <c r="G509" s="407"/>
      <c r="H509" s="407"/>
      <c r="I509" s="407"/>
      <c r="J509" s="407"/>
      <c r="K509" s="407"/>
      <c r="L509" s="407"/>
      <c r="M509" s="407"/>
      <c r="N509" s="407"/>
      <c r="O509" s="407"/>
      <c r="P509" s="407"/>
      <c r="Q509" s="407"/>
      <c r="R509" s="407"/>
      <c r="S509" s="407"/>
      <c r="T509" s="407"/>
      <c r="U509" s="407"/>
      <c r="V509" s="407"/>
      <c r="W509" s="407"/>
      <c r="X509" s="407"/>
      <c r="Y509" s="407"/>
      <c r="Z509" s="407"/>
      <c r="AA509" s="407"/>
      <c r="AB509" s="407"/>
    </row>
    <row r="510" spans="1:28" x14ac:dyDescent="0.25">
      <c r="A510" s="471"/>
      <c r="B510" s="407"/>
      <c r="C510" s="471"/>
      <c r="D510" s="407"/>
      <c r="E510" s="536"/>
      <c r="F510" s="407"/>
      <c r="G510" s="407"/>
      <c r="H510" s="407"/>
      <c r="I510" s="407"/>
      <c r="J510" s="407"/>
      <c r="K510" s="407"/>
      <c r="L510" s="407"/>
      <c r="M510" s="407"/>
      <c r="N510" s="407"/>
      <c r="O510" s="407"/>
      <c r="P510" s="407"/>
      <c r="Q510" s="407"/>
      <c r="R510" s="407"/>
      <c r="S510" s="407"/>
      <c r="T510" s="407"/>
      <c r="U510" s="407"/>
      <c r="V510" s="407"/>
      <c r="W510" s="407"/>
      <c r="X510" s="407"/>
      <c r="Y510" s="407"/>
      <c r="Z510" s="407"/>
      <c r="AA510" s="407"/>
      <c r="AB510" s="407"/>
    </row>
    <row r="511" spans="1:28" x14ac:dyDescent="0.25">
      <c r="A511" s="471"/>
      <c r="B511" s="407"/>
      <c r="C511" s="471"/>
      <c r="D511" s="407"/>
      <c r="E511" s="536"/>
      <c r="F511" s="407"/>
      <c r="G511" s="407"/>
      <c r="H511" s="407"/>
      <c r="I511" s="407"/>
      <c r="J511" s="407"/>
      <c r="K511" s="407"/>
      <c r="L511" s="407"/>
      <c r="M511" s="407"/>
      <c r="N511" s="407"/>
      <c r="O511" s="407"/>
      <c r="P511" s="407"/>
      <c r="Q511" s="407"/>
      <c r="R511" s="407"/>
      <c r="S511" s="407"/>
      <c r="T511" s="407"/>
      <c r="U511" s="407"/>
      <c r="V511" s="407"/>
      <c r="W511" s="407"/>
      <c r="X511" s="407"/>
      <c r="Y511" s="407"/>
      <c r="Z511" s="407"/>
      <c r="AA511" s="407"/>
      <c r="AB511" s="407"/>
    </row>
    <row r="512" spans="1:28" x14ac:dyDescent="0.25">
      <c r="A512" s="471"/>
      <c r="B512" s="407"/>
      <c r="C512" s="471"/>
      <c r="D512" s="407"/>
      <c r="E512" s="536"/>
      <c r="F512" s="407"/>
      <c r="G512" s="407"/>
      <c r="H512" s="407"/>
      <c r="I512" s="407"/>
      <c r="J512" s="407"/>
      <c r="K512" s="407"/>
      <c r="L512" s="407"/>
      <c r="M512" s="407"/>
      <c r="N512" s="407"/>
      <c r="O512" s="407"/>
      <c r="P512" s="407"/>
      <c r="Q512" s="407"/>
      <c r="R512" s="407"/>
      <c r="S512" s="407"/>
      <c r="T512" s="407"/>
      <c r="U512" s="407"/>
      <c r="V512" s="407"/>
      <c r="W512" s="407"/>
      <c r="X512" s="407"/>
      <c r="Y512" s="407"/>
      <c r="Z512" s="407"/>
      <c r="AA512" s="407"/>
      <c r="AB512" s="407"/>
    </row>
    <row r="513" spans="1:28" x14ac:dyDescent="0.25">
      <c r="A513" s="471"/>
      <c r="B513" s="407"/>
      <c r="C513" s="471"/>
      <c r="D513" s="407"/>
      <c r="E513" s="536"/>
      <c r="F513" s="407"/>
      <c r="G513" s="407"/>
      <c r="H513" s="407"/>
      <c r="I513" s="407"/>
      <c r="J513" s="407"/>
      <c r="K513" s="407"/>
      <c r="L513" s="407"/>
      <c r="M513" s="407"/>
      <c r="N513" s="407"/>
      <c r="O513" s="407"/>
      <c r="P513" s="407"/>
      <c r="Q513" s="407"/>
      <c r="R513" s="407"/>
      <c r="S513" s="407"/>
      <c r="T513" s="407"/>
      <c r="U513" s="407"/>
      <c r="V513" s="407"/>
      <c r="W513" s="407"/>
      <c r="X513" s="407"/>
      <c r="Y513" s="407"/>
      <c r="Z513" s="407"/>
      <c r="AA513" s="407"/>
      <c r="AB513" s="407"/>
    </row>
    <row r="514" spans="1:28" x14ac:dyDescent="0.25">
      <c r="A514" s="471"/>
      <c r="B514" s="407"/>
      <c r="C514" s="471"/>
      <c r="D514" s="407"/>
      <c r="E514" s="536"/>
      <c r="F514" s="407"/>
      <c r="G514" s="407"/>
      <c r="H514" s="407"/>
      <c r="I514" s="407"/>
      <c r="J514" s="407"/>
      <c r="K514" s="407"/>
      <c r="L514" s="407"/>
      <c r="M514" s="407"/>
      <c r="N514" s="407"/>
      <c r="O514" s="407"/>
      <c r="P514" s="407"/>
      <c r="Q514" s="407"/>
      <c r="R514" s="407"/>
      <c r="S514" s="407"/>
      <c r="T514" s="407"/>
      <c r="U514" s="407"/>
      <c r="V514" s="407"/>
      <c r="W514" s="407"/>
      <c r="X514" s="407"/>
      <c r="Y514" s="407"/>
      <c r="Z514" s="407"/>
      <c r="AA514" s="407"/>
      <c r="AB514" s="407"/>
    </row>
    <row r="515" spans="1:28" x14ac:dyDescent="0.25">
      <c r="A515" s="471"/>
      <c r="B515" s="407"/>
      <c r="C515" s="471"/>
      <c r="D515" s="407"/>
      <c r="E515" s="536"/>
      <c r="F515" s="407"/>
      <c r="G515" s="407"/>
      <c r="H515" s="407"/>
      <c r="I515" s="407"/>
      <c r="J515" s="407"/>
      <c r="K515" s="407"/>
      <c r="L515" s="407"/>
      <c r="M515" s="407"/>
      <c r="N515" s="407"/>
      <c r="O515" s="407"/>
      <c r="P515" s="407"/>
      <c r="Q515" s="407"/>
      <c r="R515" s="407"/>
      <c r="S515" s="407"/>
      <c r="T515" s="407"/>
      <c r="U515" s="407"/>
      <c r="V515" s="407"/>
      <c r="W515" s="407"/>
      <c r="X515" s="407"/>
      <c r="Y515" s="407"/>
      <c r="Z515" s="407"/>
      <c r="AA515" s="407"/>
      <c r="AB515" s="407"/>
    </row>
    <row r="516" spans="1:28" x14ac:dyDescent="0.25">
      <c r="A516" s="471"/>
      <c r="B516" s="407"/>
      <c r="C516" s="471"/>
      <c r="D516" s="407"/>
      <c r="E516" s="536"/>
      <c r="F516" s="407"/>
      <c r="G516" s="407"/>
      <c r="H516" s="407"/>
      <c r="I516" s="407"/>
      <c r="J516" s="407"/>
      <c r="K516" s="407"/>
      <c r="L516" s="407"/>
      <c r="M516" s="407"/>
      <c r="N516" s="407"/>
      <c r="O516" s="407"/>
      <c r="P516" s="407"/>
      <c r="Q516" s="407"/>
      <c r="R516" s="407"/>
      <c r="S516" s="407"/>
      <c r="T516" s="407"/>
      <c r="U516" s="407"/>
      <c r="V516" s="407"/>
      <c r="W516" s="407"/>
      <c r="X516" s="407"/>
      <c r="Y516" s="407"/>
      <c r="Z516" s="407"/>
      <c r="AA516" s="407"/>
      <c r="AB516" s="407"/>
    </row>
    <row r="517" spans="1:28" x14ac:dyDescent="0.25">
      <c r="A517" s="471"/>
      <c r="B517" s="407"/>
      <c r="C517" s="471"/>
      <c r="D517" s="407"/>
      <c r="E517" s="536"/>
      <c r="F517" s="407"/>
      <c r="G517" s="407"/>
      <c r="H517" s="407"/>
      <c r="I517" s="407"/>
      <c r="J517" s="407"/>
      <c r="K517" s="407"/>
      <c r="L517" s="407"/>
      <c r="M517" s="407"/>
      <c r="N517" s="407"/>
      <c r="O517" s="407"/>
      <c r="P517" s="407"/>
      <c r="Q517" s="407"/>
      <c r="R517" s="407"/>
      <c r="S517" s="407"/>
      <c r="T517" s="407"/>
      <c r="U517" s="407"/>
      <c r="V517" s="407"/>
      <c r="W517" s="407"/>
      <c r="X517" s="407"/>
      <c r="Y517" s="407"/>
      <c r="Z517" s="407"/>
      <c r="AA517" s="407"/>
      <c r="AB517" s="407"/>
    </row>
    <row r="518" spans="1:28" x14ac:dyDescent="0.25">
      <c r="A518" s="471"/>
      <c r="B518" s="407"/>
      <c r="C518" s="471"/>
      <c r="D518" s="407"/>
      <c r="E518" s="536"/>
      <c r="F518" s="407"/>
      <c r="G518" s="407"/>
      <c r="H518" s="407"/>
      <c r="I518" s="407"/>
      <c r="J518" s="407"/>
      <c r="K518" s="407"/>
      <c r="L518" s="407"/>
      <c r="M518" s="407"/>
      <c r="N518" s="407"/>
      <c r="O518" s="407"/>
      <c r="P518" s="407"/>
      <c r="Q518" s="407"/>
      <c r="R518" s="407"/>
      <c r="S518" s="407"/>
      <c r="T518" s="407"/>
      <c r="U518" s="407"/>
      <c r="V518" s="407"/>
      <c r="W518" s="407"/>
      <c r="X518" s="407"/>
      <c r="Y518" s="407"/>
      <c r="Z518" s="407"/>
      <c r="AA518" s="407"/>
      <c r="AB518" s="407"/>
    </row>
    <row r="519" spans="1:28" x14ac:dyDescent="0.25">
      <c r="A519" s="471"/>
      <c r="B519" s="407"/>
      <c r="C519" s="471"/>
      <c r="D519" s="407"/>
      <c r="E519" s="536"/>
      <c r="F519" s="407"/>
      <c r="G519" s="407"/>
      <c r="H519" s="407"/>
      <c r="I519" s="407"/>
      <c r="J519" s="407"/>
      <c r="K519" s="407"/>
      <c r="L519" s="407"/>
      <c r="M519" s="407"/>
      <c r="N519" s="407"/>
      <c r="O519" s="407"/>
      <c r="P519" s="407"/>
      <c r="Q519" s="407"/>
      <c r="R519" s="407"/>
      <c r="S519" s="407"/>
      <c r="T519" s="407"/>
      <c r="U519" s="407"/>
      <c r="V519" s="407"/>
      <c r="W519" s="407"/>
      <c r="X519" s="407"/>
      <c r="Y519" s="407"/>
      <c r="Z519" s="407"/>
      <c r="AA519" s="407"/>
      <c r="AB519" s="407"/>
    </row>
    <row r="520" spans="1:28" x14ac:dyDescent="0.25">
      <c r="A520" s="471"/>
      <c r="B520" s="407"/>
      <c r="C520" s="471"/>
      <c r="D520" s="407"/>
      <c r="E520" s="536"/>
      <c r="F520" s="407"/>
      <c r="G520" s="407"/>
      <c r="H520" s="407"/>
      <c r="I520" s="407"/>
      <c r="J520" s="407"/>
      <c r="K520" s="407"/>
      <c r="L520" s="407"/>
      <c r="M520" s="407"/>
      <c r="N520" s="407"/>
      <c r="O520" s="407"/>
      <c r="P520" s="407"/>
      <c r="Q520" s="407"/>
      <c r="R520" s="407"/>
      <c r="S520" s="407"/>
      <c r="T520" s="407"/>
      <c r="U520" s="407"/>
      <c r="V520" s="407"/>
      <c r="W520" s="407"/>
      <c r="X520" s="407"/>
      <c r="Y520" s="407"/>
      <c r="Z520" s="407"/>
      <c r="AA520" s="407"/>
      <c r="AB520" s="407"/>
    </row>
    <row r="521" spans="1:28" x14ac:dyDescent="0.25">
      <c r="A521" s="471"/>
      <c r="B521" s="407"/>
      <c r="C521" s="471"/>
      <c r="D521" s="407"/>
      <c r="E521" s="536"/>
      <c r="F521" s="407"/>
      <c r="G521" s="407"/>
      <c r="H521" s="407"/>
      <c r="I521" s="407"/>
      <c r="J521" s="407"/>
      <c r="K521" s="407"/>
      <c r="L521" s="407"/>
      <c r="M521" s="407"/>
      <c r="N521" s="407"/>
      <c r="O521" s="407"/>
      <c r="P521" s="407"/>
      <c r="Q521" s="407"/>
      <c r="R521" s="407"/>
      <c r="S521" s="407"/>
      <c r="T521" s="407"/>
      <c r="U521" s="407"/>
      <c r="V521" s="407"/>
      <c r="W521" s="407"/>
      <c r="X521" s="407"/>
      <c r="Y521" s="407"/>
      <c r="Z521" s="407"/>
      <c r="AA521" s="407"/>
      <c r="AB521" s="407"/>
    </row>
    <row r="522" spans="1:28" x14ac:dyDescent="0.25">
      <c r="A522" s="471"/>
      <c r="B522" s="407"/>
      <c r="C522" s="471"/>
      <c r="D522" s="407"/>
      <c r="E522" s="536"/>
      <c r="F522" s="407"/>
      <c r="G522" s="407"/>
      <c r="H522" s="407"/>
      <c r="I522" s="407"/>
      <c r="J522" s="407"/>
      <c r="K522" s="407"/>
      <c r="L522" s="407"/>
      <c r="M522" s="407"/>
      <c r="N522" s="407"/>
      <c r="O522" s="407"/>
      <c r="P522" s="407"/>
      <c r="Q522" s="407"/>
      <c r="R522" s="407"/>
      <c r="S522" s="407"/>
      <c r="T522" s="407"/>
      <c r="U522" s="407"/>
      <c r="V522" s="407"/>
      <c r="W522" s="407"/>
      <c r="X522" s="407"/>
      <c r="Y522" s="407"/>
      <c r="Z522" s="407"/>
      <c r="AA522" s="407"/>
      <c r="AB522" s="407"/>
    </row>
    <row r="523" spans="1:28" x14ac:dyDescent="0.25">
      <c r="A523" s="471"/>
      <c r="B523" s="407"/>
      <c r="C523" s="471"/>
      <c r="D523" s="407"/>
      <c r="E523" s="536"/>
      <c r="F523" s="407"/>
      <c r="G523" s="407"/>
      <c r="H523" s="407"/>
      <c r="I523" s="407"/>
      <c r="J523" s="407"/>
      <c r="K523" s="407"/>
      <c r="L523" s="407"/>
      <c r="M523" s="407"/>
      <c r="N523" s="407"/>
      <c r="O523" s="407"/>
      <c r="P523" s="407"/>
      <c r="Q523" s="407"/>
      <c r="R523" s="407"/>
      <c r="S523" s="407"/>
      <c r="T523" s="407"/>
      <c r="U523" s="407"/>
      <c r="V523" s="407"/>
      <c r="W523" s="407"/>
      <c r="X523" s="407"/>
      <c r="Y523" s="407"/>
      <c r="Z523" s="407"/>
      <c r="AA523" s="407"/>
      <c r="AB523" s="407"/>
    </row>
    <row r="524" spans="1:28" x14ac:dyDescent="0.25">
      <c r="A524" s="471"/>
      <c r="B524" s="407"/>
      <c r="C524" s="471"/>
      <c r="D524" s="407"/>
      <c r="E524" s="536"/>
      <c r="F524" s="407"/>
      <c r="G524" s="407"/>
      <c r="H524" s="407"/>
      <c r="I524" s="407"/>
      <c r="J524" s="407"/>
      <c r="K524" s="407"/>
      <c r="L524" s="407"/>
      <c r="M524" s="407"/>
      <c r="N524" s="407"/>
      <c r="O524" s="407"/>
      <c r="P524" s="407"/>
      <c r="Q524" s="407"/>
      <c r="R524" s="407"/>
      <c r="S524" s="407"/>
      <c r="T524" s="407"/>
      <c r="U524" s="407"/>
      <c r="V524" s="407"/>
      <c r="W524" s="407"/>
      <c r="X524" s="407"/>
      <c r="Y524" s="407"/>
      <c r="Z524" s="407"/>
      <c r="AA524" s="407"/>
      <c r="AB524" s="407"/>
    </row>
    <row r="525" spans="1:28" x14ac:dyDescent="0.25">
      <c r="A525" s="471"/>
      <c r="B525" s="407"/>
      <c r="C525" s="471"/>
      <c r="D525" s="407"/>
      <c r="E525" s="536"/>
      <c r="F525" s="407"/>
      <c r="G525" s="407"/>
      <c r="H525" s="407"/>
      <c r="I525" s="407"/>
      <c r="J525" s="407"/>
      <c r="K525" s="407"/>
      <c r="L525" s="407"/>
      <c r="M525" s="407"/>
      <c r="N525" s="407"/>
      <c r="O525" s="407"/>
      <c r="P525" s="407"/>
      <c r="Q525" s="407"/>
      <c r="R525" s="407"/>
      <c r="S525" s="407"/>
      <c r="T525" s="407"/>
      <c r="U525" s="407"/>
      <c r="V525" s="407"/>
      <c r="W525" s="407"/>
      <c r="X525" s="407"/>
      <c r="Y525" s="407"/>
      <c r="Z525" s="407"/>
      <c r="AA525" s="407"/>
      <c r="AB525" s="407"/>
    </row>
    <row r="526" spans="1:28" x14ac:dyDescent="0.25">
      <c r="A526" s="471"/>
      <c r="B526" s="407"/>
      <c r="C526" s="471"/>
      <c r="D526" s="407"/>
      <c r="E526" s="536"/>
      <c r="F526" s="407"/>
      <c r="G526" s="407"/>
      <c r="H526" s="407"/>
      <c r="I526" s="407"/>
      <c r="J526" s="407"/>
      <c r="K526" s="407"/>
      <c r="L526" s="407"/>
      <c r="M526" s="407"/>
      <c r="N526" s="407"/>
      <c r="O526" s="407"/>
      <c r="P526" s="407"/>
      <c r="Q526" s="407"/>
      <c r="R526" s="407"/>
      <c r="S526" s="407"/>
      <c r="T526" s="407"/>
      <c r="U526" s="407"/>
      <c r="V526" s="407"/>
      <c r="W526" s="407"/>
      <c r="X526" s="407"/>
      <c r="Y526" s="407"/>
      <c r="Z526" s="407"/>
      <c r="AA526" s="407"/>
      <c r="AB526" s="407"/>
    </row>
    <row r="527" spans="1:28" x14ac:dyDescent="0.25">
      <c r="A527" s="471"/>
      <c r="B527" s="407"/>
      <c r="C527" s="471"/>
      <c r="D527" s="407"/>
      <c r="E527" s="536"/>
      <c r="F527" s="407"/>
      <c r="G527" s="407"/>
      <c r="H527" s="407"/>
      <c r="I527" s="407"/>
      <c r="J527" s="407"/>
      <c r="K527" s="407"/>
      <c r="L527" s="407"/>
      <c r="M527" s="407"/>
      <c r="N527" s="407"/>
      <c r="O527" s="407"/>
      <c r="P527" s="407"/>
      <c r="Q527" s="407"/>
      <c r="R527" s="407"/>
      <c r="S527" s="407"/>
      <c r="T527" s="407"/>
      <c r="U527" s="407"/>
      <c r="V527" s="407"/>
      <c r="W527" s="407"/>
      <c r="X527" s="407"/>
      <c r="Y527" s="407"/>
      <c r="Z527" s="407"/>
      <c r="AA527" s="407"/>
      <c r="AB527" s="407"/>
    </row>
    <row r="528" spans="1:28" x14ac:dyDescent="0.25">
      <c r="A528" s="471"/>
      <c r="B528" s="407"/>
      <c r="C528" s="471"/>
      <c r="D528" s="407"/>
      <c r="E528" s="536"/>
      <c r="F528" s="407"/>
      <c r="G528" s="407"/>
      <c r="H528" s="407"/>
      <c r="I528" s="407"/>
      <c r="J528" s="407"/>
      <c r="K528" s="407"/>
      <c r="L528" s="407"/>
      <c r="M528" s="407"/>
      <c r="N528" s="407"/>
      <c r="O528" s="407"/>
      <c r="P528" s="407"/>
      <c r="Q528" s="407"/>
      <c r="R528" s="407"/>
      <c r="S528" s="407"/>
      <c r="T528" s="407"/>
      <c r="U528" s="407"/>
      <c r="V528" s="407"/>
      <c r="W528" s="407"/>
      <c r="X528" s="407"/>
      <c r="Y528" s="407"/>
      <c r="Z528" s="407"/>
      <c r="AA528" s="407"/>
      <c r="AB528" s="407"/>
    </row>
    <row r="529" spans="1:28" x14ac:dyDescent="0.25">
      <c r="A529" s="471"/>
      <c r="B529" s="407"/>
      <c r="C529" s="471"/>
      <c r="D529" s="407"/>
      <c r="E529" s="536"/>
      <c r="F529" s="407"/>
      <c r="G529" s="407"/>
      <c r="H529" s="407"/>
      <c r="I529" s="407"/>
      <c r="J529" s="407"/>
      <c r="K529" s="407"/>
      <c r="L529" s="407"/>
      <c r="M529" s="407"/>
      <c r="N529" s="407"/>
      <c r="O529" s="407"/>
      <c r="P529" s="407"/>
      <c r="Q529" s="407"/>
      <c r="R529" s="407"/>
      <c r="S529" s="407"/>
      <c r="T529" s="407"/>
      <c r="U529" s="407"/>
      <c r="V529" s="407"/>
      <c r="W529" s="407"/>
      <c r="X529" s="407"/>
      <c r="Y529" s="407"/>
      <c r="Z529" s="407"/>
      <c r="AA529" s="407"/>
      <c r="AB529" s="407"/>
    </row>
    <row r="530" spans="1:28" x14ac:dyDescent="0.25">
      <c r="A530" s="471"/>
      <c r="B530" s="407"/>
      <c r="C530" s="471"/>
      <c r="D530" s="407"/>
      <c r="E530" s="536"/>
      <c r="F530" s="407"/>
      <c r="G530" s="407"/>
      <c r="H530" s="407"/>
      <c r="I530" s="407"/>
      <c r="J530" s="407"/>
      <c r="K530" s="407"/>
      <c r="L530" s="407"/>
      <c r="M530" s="407"/>
      <c r="N530" s="407"/>
      <c r="O530" s="407"/>
      <c r="P530" s="407"/>
      <c r="Q530" s="407"/>
      <c r="R530" s="407"/>
      <c r="S530" s="407"/>
      <c r="T530" s="407"/>
      <c r="U530" s="407"/>
      <c r="V530" s="407"/>
      <c r="W530" s="407"/>
      <c r="X530" s="407"/>
      <c r="Y530" s="407"/>
      <c r="Z530" s="407"/>
      <c r="AA530" s="407"/>
      <c r="AB530" s="407"/>
    </row>
    <row r="531" spans="1:28" x14ac:dyDescent="0.25">
      <c r="A531" s="471"/>
      <c r="B531" s="407"/>
      <c r="C531" s="471"/>
      <c r="D531" s="407"/>
      <c r="E531" s="536"/>
      <c r="F531" s="407"/>
      <c r="G531" s="407"/>
      <c r="H531" s="407"/>
      <c r="I531" s="407"/>
      <c r="J531" s="407"/>
      <c r="K531" s="407"/>
      <c r="L531" s="407"/>
      <c r="M531" s="407"/>
      <c r="N531" s="407"/>
      <c r="O531" s="407"/>
      <c r="P531" s="407"/>
      <c r="Q531" s="407"/>
      <c r="R531" s="407"/>
      <c r="S531" s="407"/>
      <c r="T531" s="407"/>
      <c r="U531" s="407"/>
      <c r="V531" s="407"/>
      <c r="W531" s="407"/>
      <c r="X531" s="407"/>
      <c r="Y531" s="407"/>
      <c r="Z531" s="407"/>
      <c r="AA531" s="407"/>
      <c r="AB531" s="407"/>
    </row>
    <row r="532" spans="1:28" x14ac:dyDescent="0.25">
      <c r="A532" s="471"/>
      <c r="B532" s="407"/>
      <c r="C532" s="471"/>
      <c r="D532" s="407"/>
      <c r="E532" s="536"/>
      <c r="F532" s="407"/>
      <c r="G532" s="407"/>
      <c r="H532" s="407"/>
      <c r="I532" s="407"/>
      <c r="J532" s="407"/>
      <c r="K532" s="407"/>
      <c r="L532" s="407"/>
      <c r="M532" s="407"/>
      <c r="N532" s="407"/>
      <c r="O532" s="407"/>
      <c r="P532" s="407"/>
      <c r="Q532" s="407"/>
      <c r="R532" s="407"/>
      <c r="S532" s="407"/>
      <c r="T532" s="407"/>
      <c r="U532" s="407"/>
      <c r="V532" s="407"/>
      <c r="W532" s="407"/>
      <c r="X532" s="407"/>
      <c r="Y532" s="407"/>
      <c r="Z532" s="407"/>
      <c r="AA532" s="407"/>
      <c r="AB532" s="407"/>
    </row>
    <row r="533" spans="1:28" x14ac:dyDescent="0.25">
      <c r="A533" s="471"/>
      <c r="B533" s="407"/>
      <c r="C533" s="471"/>
      <c r="D533" s="407"/>
      <c r="E533" s="536"/>
      <c r="F533" s="407"/>
      <c r="G533" s="407"/>
      <c r="H533" s="407"/>
      <c r="I533" s="407"/>
      <c r="J533" s="407"/>
      <c r="K533" s="407"/>
      <c r="L533" s="407"/>
      <c r="M533" s="407"/>
      <c r="N533" s="407"/>
      <c r="O533" s="407"/>
      <c r="P533" s="407"/>
      <c r="Q533" s="407"/>
      <c r="R533" s="407"/>
      <c r="S533" s="407"/>
      <c r="T533" s="407"/>
      <c r="U533" s="407"/>
      <c r="V533" s="407"/>
      <c r="W533" s="407"/>
      <c r="X533" s="407"/>
      <c r="Y533" s="407"/>
      <c r="Z533" s="407"/>
      <c r="AA533" s="407"/>
      <c r="AB533" s="407"/>
    </row>
    <row r="534" spans="1:28" x14ac:dyDescent="0.25">
      <c r="A534" s="471"/>
      <c r="B534" s="407"/>
      <c r="C534" s="471"/>
      <c r="D534" s="407"/>
      <c r="E534" s="536"/>
      <c r="F534" s="407"/>
      <c r="G534" s="407"/>
      <c r="H534" s="407"/>
      <c r="I534" s="407"/>
      <c r="J534" s="407"/>
      <c r="K534" s="407"/>
      <c r="L534" s="407"/>
      <c r="M534" s="407"/>
      <c r="N534" s="407"/>
      <c r="O534" s="407"/>
      <c r="P534" s="407"/>
      <c r="Q534" s="407"/>
      <c r="R534" s="407"/>
      <c r="S534" s="407"/>
      <c r="T534" s="407"/>
      <c r="U534" s="407"/>
      <c r="V534" s="407"/>
      <c r="W534" s="407"/>
      <c r="X534" s="407"/>
      <c r="Y534" s="407"/>
      <c r="Z534" s="407"/>
      <c r="AA534" s="407"/>
      <c r="AB534" s="407"/>
    </row>
    <row r="535" spans="1:28" x14ac:dyDescent="0.25">
      <c r="A535" s="471"/>
      <c r="B535" s="407"/>
      <c r="C535" s="471"/>
      <c r="D535" s="407"/>
      <c r="E535" s="536"/>
      <c r="F535" s="407"/>
      <c r="G535" s="407"/>
      <c r="H535" s="407"/>
      <c r="I535" s="407"/>
      <c r="J535" s="407"/>
      <c r="K535" s="407"/>
      <c r="L535" s="407"/>
      <c r="M535" s="407"/>
      <c r="N535" s="407"/>
      <c r="O535" s="407"/>
      <c r="P535" s="407"/>
      <c r="Q535" s="407"/>
      <c r="R535" s="407"/>
      <c r="S535" s="407"/>
      <c r="T535" s="407"/>
      <c r="U535" s="407"/>
      <c r="V535" s="407"/>
      <c r="W535" s="407"/>
      <c r="X535" s="407"/>
      <c r="Y535" s="407"/>
      <c r="Z535" s="407"/>
      <c r="AA535" s="407"/>
      <c r="AB535" s="407"/>
    </row>
    <row r="536" spans="1:28" x14ac:dyDescent="0.25">
      <c r="A536" s="471"/>
      <c r="B536" s="407"/>
      <c r="C536" s="471"/>
      <c r="D536" s="407"/>
      <c r="E536" s="536"/>
      <c r="F536" s="407"/>
      <c r="G536" s="407"/>
      <c r="H536" s="407"/>
      <c r="I536" s="407"/>
      <c r="J536" s="407"/>
      <c r="K536" s="407"/>
      <c r="L536" s="407"/>
      <c r="M536" s="407"/>
      <c r="N536" s="407"/>
      <c r="O536" s="407"/>
      <c r="P536" s="407"/>
      <c r="Q536" s="407"/>
      <c r="R536" s="407"/>
      <c r="S536" s="407"/>
      <c r="T536" s="407"/>
      <c r="U536" s="407"/>
      <c r="V536" s="407"/>
      <c r="W536" s="407"/>
      <c r="X536" s="407"/>
      <c r="Y536" s="407"/>
      <c r="Z536" s="407"/>
      <c r="AA536" s="407"/>
      <c r="AB536" s="407"/>
    </row>
    <row r="537" spans="1:28" x14ac:dyDescent="0.25">
      <c r="A537" s="471"/>
      <c r="B537" s="407"/>
      <c r="C537" s="471"/>
      <c r="D537" s="407"/>
      <c r="E537" s="536"/>
      <c r="F537" s="407"/>
      <c r="G537" s="407"/>
      <c r="H537" s="407"/>
      <c r="I537" s="407"/>
      <c r="J537" s="407"/>
      <c r="K537" s="407"/>
      <c r="L537" s="407"/>
      <c r="M537" s="407"/>
      <c r="N537" s="407"/>
      <c r="O537" s="407"/>
      <c r="P537" s="407"/>
      <c r="Q537" s="407"/>
      <c r="R537" s="407"/>
      <c r="S537" s="407"/>
      <c r="T537" s="407"/>
      <c r="U537" s="407"/>
      <c r="V537" s="407"/>
      <c r="W537" s="407"/>
      <c r="X537" s="407"/>
      <c r="Y537" s="407"/>
      <c r="Z537" s="407"/>
      <c r="AA537" s="407"/>
      <c r="AB537" s="407"/>
    </row>
    <row r="538" spans="1:28" x14ac:dyDescent="0.25">
      <c r="A538" s="471"/>
      <c r="B538" s="407"/>
      <c r="C538" s="471"/>
      <c r="D538" s="407"/>
      <c r="E538" s="536"/>
      <c r="F538" s="407"/>
      <c r="G538" s="407"/>
      <c r="H538" s="407"/>
      <c r="I538" s="407"/>
      <c r="J538" s="407"/>
      <c r="K538" s="407"/>
      <c r="L538" s="407"/>
      <c r="M538" s="407"/>
      <c r="N538" s="407"/>
      <c r="O538" s="407"/>
      <c r="P538" s="407"/>
      <c r="Q538" s="407"/>
      <c r="R538" s="407"/>
      <c r="S538" s="407"/>
      <c r="T538" s="407"/>
      <c r="U538" s="407"/>
      <c r="V538" s="407"/>
      <c r="W538" s="407"/>
      <c r="X538" s="407"/>
      <c r="Y538" s="407"/>
      <c r="Z538" s="407"/>
      <c r="AA538" s="407"/>
      <c r="AB538" s="407"/>
    </row>
    <row r="539" spans="1:28" x14ac:dyDescent="0.25">
      <c r="A539" s="471"/>
      <c r="B539" s="407"/>
      <c r="C539" s="471"/>
      <c r="D539" s="407"/>
      <c r="E539" s="536"/>
      <c r="F539" s="407"/>
      <c r="G539" s="407"/>
      <c r="H539" s="407"/>
      <c r="I539" s="407"/>
      <c r="J539" s="407"/>
      <c r="K539" s="407"/>
      <c r="L539" s="407"/>
      <c r="M539" s="407"/>
      <c r="N539" s="407"/>
      <c r="O539" s="407"/>
      <c r="P539" s="407"/>
      <c r="Q539" s="407"/>
      <c r="R539" s="407"/>
      <c r="S539" s="407"/>
      <c r="T539" s="407"/>
      <c r="U539" s="407"/>
      <c r="V539" s="407"/>
      <c r="W539" s="407"/>
      <c r="X539" s="407"/>
      <c r="Y539" s="407"/>
      <c r="Z539" s="407"/>
      <c r="AA539" s="407"/>
      <c r="AB539" s="407"/>
    </row>
    <row r="540" spans="1:28" x14ac:dyDescent="0.25">
      <c r="A540" s="471"/>
      <c r="B540" s="407"/>
      <c r="C540" s="471"/>
      <c r="D540" s="407"/>
      <c r="E540" s="536"/>
      <c r="F540" s="407"/>
      <c r="G540" s="407"/>
      <c r="H540" s="407"/>
      <c r="I540" s="407"/>
      <c r="J540" s="407"/>
      <c r="K540" s="407"/>
      <c r="L540" s="407"/>
      <c r="M540" s="407"/>
      <c r="N540" s="407"/>
      <c r="O540" s="407"/>
      <c r="P540" s="407"/>
      <c r="Q540" s="407"/>
      <c r="R540" s="407"/>
      <c r="S540" s="407"/>
      <c r="T540" s="407"/>
      <c r="U540" s="407"/>
      <c r="V540" s="407"/>
      <c r="W540" s="407"/>
      <c r="X540" s="407"/>
      <c r="Y540" s="407"/>
      <c r="Z540" s="407"/>
      <c r="AA540" s="407"/>
      <c r="AB540" s="407"/>
    </row>
    <row r="541" spans="1:28" x14ac:dyDescent="0.25">
      <c r="A541" s="471"/>
      <c r="B541" s="407"/>
      <c r="C541" s="471"/>
      <c r="D541" s="407"/>
      <c r="E541" s="536"/>
      <c r="F541" s="407"/>
      <c r="G541" s="407"/>
      <c r="H541" s="407"/>
      <c r="I541" s="407"/>
      <c r="J541" s="407"/>
      <c r="K541" s="407"/>
      <c r="L541" s="407"/>
      <c r="M541" s="407"/>
      <c r="N541" s="407"/>
      <c r="O541" s="407"/>
      <c r="P541" s="407"/>
      <c r="Q541" s="407"/>
      <c r="R541" s="407"/>
      <c r="S541" s="407"/>
      <c r="T541" s="407"/>
      <c r="U541" s="407"/>
      <c r="V541" s="407"/>
      <c r="W541" s="407"/>
      <c r="X541" s="407"/>
      <c r="Y541" s="407"/>
      <c r="Z541" s="407"/>
      <c r="AA541" s="407"/>
      <c r="AB541" s="407"/>
    </row>
    <row r="542" spans="1:28" x14ac:dyDescent="0.25">
      <c r="A542" s="471"/>
      <c r="B542" s="407"/>
      <c r="C542" s="471"/>
      <c r="D542" s="407"/>
      <c r="E542" s="536"/>
      <c r="F542" s="407"/>
      <c r="G542" s="407"/>
      <c r="H542" s="407"/>
      <c r="I542" s="407"/>
      <c r="J542" s="407"/>
      <c r="K542" s="407"/>
      <c r="L542" s="407"/>
      <c r="M542" s="407"/>
      <c r="N542" s="407"/>
      <c r="O542" s="407"/>
      <c r="P542" s="407"/>
      <c r="Q542" s="407"/>
      <c r="R542" s="407"/>
      <c r="S542" s="407"/>
      <c r="T542" s="407"/>
      <c r="U542" s="407"/>
      <c r="V542" s="407"/>
      <c r="W542" s="407"/>
      <c r="X542" s="407"/>
      <c r="Y542" s="407"/>
      <c r="Z542" s="407"/>
      <c r="AA542" s="407"/>
      <c r="AB542" s="407"/>
    </row>
    <row r="543" spans="1:28" x14ac:dyDescent="0.25">
      <c r="A543" s="471"/>
      <c r="B543" s="407"/>
      <c r="C543" s="471"/>
      <c r="D543" s="407"/>
      <c r="E543" s="536"/>
      <c r="F543" s="407"/>
      <c r="G543" s="407"/>
      <c r="H543" s="407"/>
      <c r="I543" s="407"/>
      <c r="J543" s="407"/>
      <c r="K543" s="407"/>
      <c r="L543" s="407"/>
      <c r="M543" s="407"/>
      <c r="N543" s="407"/>
      <c r="O543" s="407"/>
      <c r="P543" s="407"/>
      <c r="Q543" s="407"/>
      <c r="R543" s="407"/>
      <c r="S543" s="407"/>
      <c r="T543" s="407"/>
      <c r="U543" s="407"/>
      <c r="V543" s="407"/>
      <c r="W543" s="407"/>
      <c r="X543" s="407"/>
      <c r="Y543" s="407"/>
      <c r="Z543" s="407"/>
      <c r="AA543" s="407"/>
      <c r="AB543" s="407"/>
    </row>
    <row r="544" spans="1:28" x14ac:dyDescent="0.25">
      <c r="A544" s="471"/>
      <c r="B544" s="407"/>
      <c r="C544" s="471"/>
      <c r="D544" s="407"/>
      <c r="E544" s="536"/>
      <c r="F544" s="407"/>
      <c r="G544" s="407"/>
      <c r="H544" s="407"/>
      <c r="I544" s="407"/>
      <c r="J544" s="407"/>
      <c r="K544" s="407"/>
      <c r="L544" s="407"/>
      <c r="M544" s="407"/>
      <c r="N544" s="407"/>
      <c r="O544" s="407"/>
      <c r="P544" s="407"/>
      <c r="Q544" s="407"/>
      <c r="R544" s="407"/>
      <c r="S544" s="407"/>
      <c r="T544" s="407"/>
      <c r="U544" s="407"/>
      <c r="V544" s="407"/>
      <c r="W544" s="407"/>
      <c r="X544" s="407"/>
      <c r="Y544" s="407"/>
      <c r="Z544" s="407"/>
      <c r="AA544" s="407"/>
      <c r="AB544" s="407"/>
    </row>
    <row r="545" spans="1:28" x14ac:dyDescent="0.25">
      <c r="A545" s="471"/>
      <c r="B545" s="407"/>
      <c r="C545" s="471"/>
      <c r="D545" s="407"/>
      <c r="E545" s="536"/>
      <c r="F545" s="407"/>
      <c r="G545" s="407"/>
      <c r="H545" s="407"/>
      <c r="I545" s="407"/>
      <c r="J545" s="407"/>
      <c r="K545" s="407"/>
      <c r="L545" s="407"/>
      <c r="M545" s="407"/>
      <c r="N545" s="407"/>
      <c r="O545" s="407"/>
      <c r="P545" s="407"/>
      <c r="Q545" s="407"/>
      <c r="R545" s="407"/>
      <c r="S545" s="407"/>
      <c r="T545" s="407"/>
      <c r="U545" s="407"/>
      <c r="V545" s="407"/>
      <c r="W545" s="407"/>
      <c r="X545" s="407"/>
      <c r="Y545" s="407"/>
      <c r="Z545" s="407"/>
      <c r="AA545" s="407"/>
      <c r="AB545" s="407"/>
    </row>
    <row r="546" spans="1:28" x14ac:dyDescent="0.25">
      <c r="A546" s="471"/>
      <c r="B546" s="407"/>
      <c r="C546" s="471"/>
      <c r="D546" s="407"/>
      <c r="E546" s="536"/>
      <c r="F546" s="407"/>
      <c r="G546" s="407"/>
      <c r="H546" s="407"/>
      <c r="I546" s="407"/>
      <c r="J546" s="407"/>
      <c r="K546" s="407"/>
      <c r="L546" s="407"/>
      <c r="M546" s="407"/>
      <c r="N546" s="407"/>
      <c r="O546" s="407"/>
      <c r="P546" s="407"/>
      <c r="Q546" s="407"/>
      <c r="R546" s="407"/>
      <c r="S546" s="407"/>
      <c r="T546" s="407"/>
      <c r="U546" s="407"/>
      <c r="V546" s="407"/>
      <c r="W546" s="407"/>
      <c r="X546" s="407"/>
      <c r="Y546" s="407"/>
      <c r="Z546" s="407"/>
      <c r="AA546" s="407"/>
      <c r="AB546" s="407"/>
    </row>
    <row r="547" spans="1:28" x14ac:dyDescent="0.25">
      <c r="A547" s="471"/>
      <c r="B547" s="407"/>
      <c r="C547" s="471"/>
      <c r="D547" s="407"/>
      <c r="E547" s="536"/>
      <c r="F547" s="407"/>
      <c r="G547" s="407"/>
      <c r="H547" s="407"/>
      <c r="I547" s="407"/>
      <c r="J547" s="407"/>
      <c r="K547" s="407"/>
      <c r="L547" s="407"/>
      <c r="M547" s="407"/>
      <c r="N547" s="407"/>
      <c r="O547" s="407"/>
      <c r="P547" s="407"/>
      <c r="Q547" s="407"/>
      <c r="R547" s="407"/>
      <c r="S547" s="407"/>
      <c r="T547" s="407"/>
      <c r="U547" s="407"/>
      <c r="V547" s="407"/>
      <c r="W547" s="407"/>
      <c r="X547" s="407"/>
      <c r="Y547" s="407"/>
      <c r="Z547" s="407"/>
      <c r="AA547" s="407"/>
      <c r="AB547" s="407"/>
    </row>
    <row r="548" spans="1:28" x14ac:dyDescent="0.25">
      <c r="A548" s="471"/>
      <c r="B548" s="407"/>
      <c r="C548" s="471"/>
      <c r="D548" s="407"/>
      <c r="E548" s="536"/>
      <c r="F548" s="407"/>
      <c r="G548" s="407"/>
      <c r="H548" s="407"/>
      <c r="I548" s="407"/>
      <c r="J548" s="407"/>
      <c r="K548" s="407"/>
      <c r="L548" s="407"/>
      <c r="M548" s="407"/>
      <c r="N548" s="407"/>
      <c r="O548" s="407"/>
      <c r="P548" s="407"/>
      <c r="Q548" s="407"/>
      <c r="R548" s="407"/>
      <c r="S548" s="407"/>
      <c r="T548" s="407"/>
      <c r="U548" s="407"/>
      <c r="V548" s="407"/>
      <c r="W548" s="407"/>
      <c r="X548" s="407"/>
      <c r="Y548" s="407"/>
      <c r="Z548" s="407"/>
      <c r="AA548" s="407"/>
      <c r="AB548" s="407"/>
    </row>
    <row r="549" spans="1:28" x14ac:dyDescent="0.25">
      <c r="A549" s="471"/>
      <c r="B549" s="407"/>
      <c r="C549" s="471"/>
      <c r="D549" s="407"/>
      <c r="E549" s="536"/>
      <c r="F549" s="407"/>
      <c r="G549" s="407"/>
      <c r="H549" s="407"/>
      <c r="I549" s="407"/>
      <c r="J549" s="407"/>
      <c r="K549" s="407"/>
      <c r="L549" s="407"/>
      <c r="M549" s="407"/>
      <c r="N549" s="407"/>
      <c r="O549" s="407"/>
      <c r="P549" s="407"/>
      <c r="Q549" s="407"/>
      <c r="R549" s="407"/>
      <c r="S549" s="407"/>
      <c r="T549" s="407"/>
      <c r="U549" s="407"/>
      <c r="V549" s="407"/>
      <c r="W549" s="407"/>
      <c r="X549" s="407"/>
      <c r="Y549" s="407"/>
      <c r="Z549" s="407"/>
      <c r="AA549" s="407"/>
      <c r="AB549" s="407"/>
    </row>
    <row r="550" spans="1:28" x14ac:dyDescent="0.25">
      <c r="A550" s="471"/>
      <c r="B550" s="407"/>
      <c r="C550" s="471"/>
      <c r="D550" s="407"/>
      <c r="E550" s="536"/>
      <c r="F550" s="407"/>
      <c r="G550" s="407"/>
      <c r="H550" s="407"/>
      <c r="I550" s="407"/>
      <c r="J550" s="407"/>
      <c r="K550" s="407"/>
      <c r="L550" s="407"/>
      <c r="M550" s="407"/>
      <c r="N550" s="407"/>
      <c r="O550" s="407"/>
      <c r="P550" s="407"/>
      <c r="Q550" s="407"/>
      <c r="R550" s="407"/>
      <c r="S550" s="407"/>
      <c r="T550" s="407"/>
      <c r="U550" s="407"/>
      <c r="V550" s="407"/>
      <c r="W550" s="407"/>
      <c r="X550" s="407"/>
      <c r="Y550" s="407"/>
      <c r="Z550" s="407"/>
      <c r="AA550" s="407"/>
      <c r="AB550" s="407"/>
    </row>
    <row r="551" spans="1:28" x14ac:dyDescent="0.25">
      <c r="A551" s="471"/>
      <c r="B551" s="407"/>
      <c r="C551" s="471"/>
      <c r="D551" s="407"/>
      <c r="E551" s="536"/>
      <c r="F551" s="407"/>
      <c r="G551" s="407"/>
      <c r="H551" s="407"/>
      <c r="I551" s="407"/>
      <c r="J551" s="407"/>
      <c r="K551" s="407"/>
      <c r="L551" s="407"/>
      <c r="M551" s="407"/>
      <c r="N551" s="407"/>
      <c r="O551" s="407"/>
      <c r="P551" s="407"/>
      <c r="Q551" s="407"/>
      <c r="R551" s="407"/>
      <c r="S551" s="407"/>
      <c r="T551" s="407"/>
      <c r="U551" s="407"/>
      <c r="V551" s="407"/>
      <c r="W551" s="407"/>
      <c r="X551" s="407"/>
      <c r="Y551" s="407"/>
      <c r="Z551" s="407"/>
      <c r="AA551" s="407"/>
      <c r="AB551" s="407"/>
    </row>
    <row r="552" spans="1:28" x14ac:dyDescent="0.25">
      <c r="A552" s="471"/>
      <c r="B552" s="407"/>
      <c r="C552" s="471"/>
      <c r="D552" s="407"/>
      <c r="E552" s="536"/>
      <c r="F552" s="407"/>
      <c r="G552" s="407"/>
      <c r="H552" s="407"/>
      <c r="I552" s="407"/>
      <c r="J552" s="407"/>
      <c r="K552" s="407"/>
      <c r="L552" s="407"/>
      <c r="M552" s="407"/>
      <c r="N552" s="407"/>
      <c r="O552" s="407"/>
      <c r="P552" s="407"/>
      <c r="Q552" s="407"/>
      <c r="R552" s="407"/>
      <c r="S552" s="407"/>
      <c r="T552" s="407"/>
      <c r="U552" s="407"/>
      <c r="V552" s="407"/>
      <c r="W552" s="407"/>
      <c r="X552" s="407"/>
      <c r="Y552" s="407"/>
      <c r="Z552" s="407"/>
      <c r="AA552" s="407"/>
      <c r="AB552" s="407"/>
    </row>
    <row r="553" spans="1:28" x14ac:dyDescent="0.25">
      <c r="A553" s="471"/>
      <c r="B553" s="407"/>
      <c r="C553" s="471"/>
      <c r="D553" s="407"/>
      <c r="E553" s="536"/>
      <c r="F553" s="407"/>
      <c r="G553" s="407"/>
      <c r="H553" s="407"/>
      <c r="I553" s="407"/>
      <c r="J553" s="407"/>
      <c r="K553" s="407"/>
      <c r="L553" s="407"/>
      <c r="M553" s="407"/>
      <c r="N553" s="407"/>
      <c r="O553" s="407"/>
      <c r="P553" s="407"/>
      <c r="Q553" s="407"/>
      <c r="R553" s="407"/>
      <c r="S553" s="407"/>
      <c r="T553" s="407"/>
      <c r="U553" s="407"/>
      <c r="V553" s="407"/>
      <c r="W553" s="407"/>
      <c r="X553" s="407"/>
      <c r="Y553" s="407"/>
      <c r="Z553" s="407"/>
      <c r="AA553" s="407"/>
      <c r="AB553" s="407"/>
    </row>
    <row r="554" spans="1:28" x14ac:dyDescent="0.25">
      <c r="A554" s="471"/>
      <c r="B554" s="407"/>
      <c r="C554" s="471"/>
      <c r="D554" s="407"/>
      <c r="E554" s="536"/>
      <c r="F554" s="407"/>
      <c r="G554" s="407"/>
      <c r="H554" s="407"/>
      <c r="I554" s="407"/>
      <c r="J554" s="407"/>
      <c r="K554" s="407"/>
      <c r="L554" s="407"/>
      <c r="M554" s="407"/>
      <c r="N554" s="407"/>
      <c r="O554" s="407"/>
      <c r="P554" s="407"/>
      <c r="Q554" s="407"/>
      <c r="R554" s="407"/>
      <c r="S554" s="407"/>
      <c r="T554" s="407"/>
      <c r="U554" s="407"/>
      <c r="V554" s="407"/>
      <c r="W554" s="407"/>
      <c r="X554" s="407"/>
      <c r="Y554" s="407"/>
      <c r="Z554" s="407"/>
      <c r="AA554" s="407"/>
      <c r="AB554" s="407"/>
    </row>
    <row r="555" spans="1:28" x14ac:dyDescent="0.25">
      <c r="A555" s="471"/>
      <c r="B555" s="407"/>
      <c r="C555" s="471"/>
      <c r="D555" s="407"/>
      <c r="E555" s="536"/>
      <c r="F555" s="407"/>
      <c r="G555" s="407"/>
      <c r="H555" s="407"/>
      <c r="I555" s="407"/>
      <c r="J555" s="407"/>
      <c r="K555" s="407"/>
      <c r="L555" s="407"/>
      <c r="M555" s="407"/>
      <c r="N555" s="407"/>
      <c r="O555" s="407"/>
      <c r="P555" s="407"/>
      <c r="Q555" s="407"/>
      <c r="R555" s="407"/>
      <c r="S555" s="407"/>
      <c r="T555" s="407"/>
      <c r="U555" s="407"/>
      <c r="V555" s="407"/>
      <c r="W555" s="407"/>
      <c r="X555" s="407"/>
      <c r="Y555" s="407"/>
      <c r="Z555" s="407"/>
      <c r="AA555" s="407"/>
      <c r="AB555" s="407"/>
    </row>
    <row r="556" spans="1:28" x14ac:dyDescent="0.25">
      <c r="A556" s="471"/>
      <c r="B556" s="407"/>
      <c r="C556" s="471"/>
      <c r="D556" s="407"/>
      <c r="E556" s="536"/>
      <c r="F556" s="407"/>
      <c r="G556" s="407"/>
      <c r="H556" s="407"/>
      <c r="I556" s="407"/>
      <c r="J556" s="407"/>
      <c r="K556" s="407"/>
      <c r="L556" s="407"/>
      <c r="M556" s="407"/>
      <c r="N556" s="407"/>
      <c r="O556" s="407"/>
      <c r="P556" s="407"/>
      <c r="Q556" s="407"/>
      <c r="R556" s="407"/>
      <c r="S556" s="407"/>
      <c r="T556" s="407"/>
      <c r="U556" s="407"/>
      <c r="V556" s="407"/>
      <c r="W556" s="407"/>
      <c r="X556" s="407"/>
      <c r="Y556" s="407"/>
      <c r="Z556" s="407"/>
      <c r="AA556" s="407"/>
      <c r="AB556" s="407"/>
    </row>
    <row r="557" spans="1:28" x14ac:dyDescent="0.25">
      <c r="A557" s="471"/>
      <c r="B557" s="407"/>
      <c r="C557" s="471"/>
      <c r="D557" s="407"/>
      <c r="E557" s="536"/>
      <c r="F557" s="407"/>
      <c r="G557" s="407"/>
      <c r="H557" s="407"/>
      <c r="I557" s="407"/>
      <c r="J557" s="407"/>
      <c r="K557" s="407"/>
      <c r="L557" s="407"/>
      <c r="M557" s="407"/>
      <c r="N557" s="407"/>
      <c r="O557" s="407"/>
      <c r="P557" s="407"/>
      <c r="Q557" s="407"/>
      <c r="R557" s="407"/>
      <c r="S557" s="407"/>
      <c r="T557" s="407"/>
      <c r="U557" s="407"/>
      <c r="V557" s="407"/>
      <c r="W557" s="407"/>
      <c r="X557" s="407"/>
      <c r="Y557" s="407"/>
      <c r="Z557" s="407"/>
      <c r="AA557" s="407"/>
      <c r="AB557" s="407"/>
    </row>
    <row r="558" spans="1:28" x14ac:dyDescent="0.25">
      <c r="A558" s="471"/>
      <c r="B558" s="407"/>
      <c r="C558" s="471"/>
      <c r="D558" s="407"/>
      <c r="E558" s="536"/>
      <c r="F558" s="407"/>
      <c r="G558" s="407"/>
      <c r="H558" s="407"/>
      <c r="I558" s="407"/>
      <c r="J558" s="407"/>
      <c r="K558" s="407"/>
      <c r="L558" s="407"/>
      <c r="M558" s="407"/>
      <c r="N558" s="407"/>
      <c r="O558" s="407"/>
      <c r="P558" s="407"/>
      <c r="Q558" s="407"/>
      <c r="R558" s="407"/>
      <c r="S558" s="407"/>
      <c r="T558" s="407"/>
      <c r="U558" s="407"/>
      <c r="V558" s="407"/>
      <c r="W558" s="407"/>
      <c r="X558" s="407"/>
      <c r="Y558" s="407"/>
      <c r="Z558" s="407"/>
      <c r="AA558" s="407"/>
      <c r="AB558" s="407"/>
    </row>
    <row r="559" spans="1:28" x14ac:dyDescent="0.25">
      <c r="A559" s="471"/>
      <c r="B559" s="407"/>
      <c r="C559" s="471"/>
      <c r="D559" s="407"/>
      <c r="E559" s="536"/>
      <c r="F559" s="407"/>
      <c r="G559" s="407"/>
      <c r="H559" s="407"/>
      <c r="I559" s="407"/>
      <c r="J559" s="407"/>
      <c r="K559" s="407"/>
      <c r="L559" s="407"/>
      <c r="M559" s="407"/>
      <c r="N559" s="407"/>
      <c r="O559" s="407"/>
      <c r="P559" s="407"/>
      <c r="Q559" s="407"/>
      <c r="R559" s="407"/>
      <c r="S559" s="407"/>
      <c r="T559" s="407"/>
      <c r="U559" s="407"/>
      <c r="V559" s="407"/>
      <c r="W559" s="407"/>
      <c r="X559" s="407"/>
      <c r="Y559" s="407"/>
      <c r="Z559" s="407"/>
      <c r="AA559" s="407"/>
      <c r="AB559" s="407"/>
    </row>
    <row r="560" spans="1:28" x14ac:dyDescent="0.25">
      <c r="A560" s="471"/>
      <c r="B560" s="407"/>
      <c r="C560" s="471"/>
      <c r="D560" s="407"/>
      <c r="E560" s="536"/>
      <c r="F560" s="407"/>
      <c r="G560" s="407"/>
      <c r="H560" s="407"/>
      <c r="I560" s="407"/>
      <c r="J560" s="407"/>
      <c r="K560" s="407"/>
      <c r="L560" s="407"/>
      <c r="M560" s="407"/>
      <c r="N560" s="407"/>
      <c r="O560" s="407"/>
      <c r="P560" s="407"/>
      <c r="Q560" s="407"/>
      <c r="R560" s="407"/>
      <c r="S560" s="407"/>
      <c r="T560" s="407"/>
      <c r="U560" s="407"/>
      <c r="V560" s="407"/>
      <c r="W560" s="407"/>
      <c r="X560" s="407"/>
      <c r="Y560" s="407"/>
      <c r="Z560" s="407"/>
      <c r="AA560" s="407"/>
      <c r="AB560" s="407"/>
    </row>
    <row r="561" spans="1:28" x14ac:dyDescent="0.25">
      <c r="A561" s="471"/>
      <c r="B561" s="407"/>
      <c r="C561" s="471"/>
      <c r="D561" s="407"/>
      <c r="E561" s="536"/>
      <c r="F561" s="407"/>
      <c r="G561" s="407"/>
      <c r="H561" s="407"/>
      <c r="I561" s="407"/>
      <c r="J561" s="407"/>
      <c r="K561" s="407"/>
      <c r="L561" s="407"/>
      <c r="M561" s="407"/>
      <c r="N561" s="407"/>
      <c r="O561" s="407"/>
      <c r="P561" s="407"/>
      <c r="Q561" s="407"/>
      <c r="R561" s="407"/>
      <c r="S561" s="407"/>
      <c r="T561" s="407"/>
      <c r="U561" s="407"/>
      <c r="V561" s="407"/>
      <c r="W561" s="407"/>
      <c r="X561" s="407"/>
      <c r="Y561" s="407"/>
      <c r="Z561" s="407"/>
      <c r="AA561" s="407"/>
      <c r="AB561" s="407"/>
    </row>
    <row r="562" spans="1:28" x14ac:dyDescent="0.25">
      <c r="A562" s="471"/>
      <c r="B562" s="407"/>
      <c r="C562" s="471"/>
      <c r="D562" s="407"/>
      <c r="E562" s="536"/>
      <c r="F562" s="407"/>
      <c r="G562" s="407"/>
      <c r="H562" s="407"/>
      <c r="I562" s="407"/>
      <c r="J562" s="407"/>
      <c r="K562" s="407"/>
      <c r="L562" s="407"/>
      <c r="M562" s="407"/>
      <c r="N562" s="407"/>
      <c r="O562" s="407"/>
      <c r="P562" s="407"/>
      <c r="Q562" s="407"/>
      <c r="R562" s="407"/>
      <c r="S562" s="407"/>
      <c r="T562" s="407"/>
      <c r="U562" s="407"/>
      <c r="V562" s="407"/>
      <c r="W562" s="407"/>
      <c r="X562" s="407"/>
      <c r="Y562" s="407"/>
      <c r="Z562" s="407"/>
      <c r="AA562" s="407"/>
      <c r="AB562" s="407"/>
    </row>
    <row r="563" spans="1:28" x14ac:dyDescent="0.25">
      <c r="A563" s="471"/>
      <c r="B563" s="407"/>
      <c r="C563" s="471"/>
      <c r="D563" s="407"/>
      <c r="E563" s="536"/>
      <c r="F563" s="407"/>
      <c r="G563" s="407"/>
      <c r="H563" s="407"/>
      <c r="I563" s="407"/>
      <c r="J563" s="407"/>
      <c r="K563" s="407"/>
      <c r="L563" s="407"/>
      <c r="M563" s="407"/>
      <c r="N563" s="407"/>
      <c r="O563" s="407"/>
      <c r="P563" s="407"/>
      <c r="Q563" s="407"/>
      <c r="R563" s="407"/>
      <c r="S563" s="407"/>
      <c r="T563" s="407"/>
      <c r="U563" s="407"/>
      <c r="V563" s="407"/>
      <c r="W563" s="407"/>
      <c r="X563" s="407"/>
      <c r="Y563" s="407"/>
      <c r="Z563" s="407"/>
      <c r="AA563" s="407"/>
      <c r="AB563" s="407"/>
    </row>
    <row r="564" spans="1:28" x14ac:dyDescent="0.25">
      <c r="A564" s="471"/>
      <c r="B564" s="407"/>
      <c r="C564" s="471"/>
      <c r="D564" s="407"/>
      <c r="E564" s="536"/>
      <c r="F564" s="407"/>
      <c r="G564" s="407"/>
      <c r="H564" s="407"/>
      <c r="I564" s="407"/>
      <c r="J564" s="407"/>
      <c r="K564" s="407"/>
      <c r="L564" s="407"/>
      <c r="M564" s="407"/>
      <c r="N564" s="407"/>
      <c r="O564" s="407"/>
      <c r="P564" s="407"/>
      <c r="Q564" s="407"/>
      <c r="R564" s="407"/>
      <c r="S564" s="407"/>
      <c r="T564" s="407"/>
      <c r="U564" s="407"/>
      <c r="V564" s="407"/>
      <c r="W564" s="407"/>
      <c r="X564" s="407"/>
      <c r="Y564" s="407"/>
      <c r="Z564" s="407"/>
      <c r="AA564" s="407"/>
      <c r="AB564" s="407"/>
    </row>
    <row r="565" spans="1:28" x14ac:dyDescent="0.25">
      <c r="A565" s="471"/>
      <c r="B565" s="407"/>
      <c r="C565" s="471"/>
      <c r="D565" s="407"/>
      <c r="E565" s="536"/>
      <c r="F565" s="407"/>
      <c r="G565" s="407"/>
      <c r="H565" s="407"/>
      <c r="I565" s="407"/>
      <c r="J565" s="407"/>
      <c r="K565" s="407"/>
      <c r="L565" s="407"/>
      <c r="M565" s="407"/>
      <c r="N565" s="407"/>
      <c r="O565" s="407"/>
      <c r="P565" s="407"/>
      <c r="Q565" s="407"/>
      <c r="R565" s="407"/>
      <c r="S565" s="407"/>
      <c r="T565" s="407"/>
      <c r="U565" s="407"/>
      <c r="V565" s="407"/>
      <c r="W565" s="407"/>
      <c r="X565" s="407"/>
      <c r="Y565" s="407"/>
      <c r="Z565" s="407"/>
      <c r="AA565" s="407"/>
      <c r="AB565" s="407"/>
    </row>
    <row r="566" spans="1:28" x14ac:dyDescent="0.25">
      <c r="A566" s="471"/>
      <c r="B566" s="407"/>
      <c r="C566" s="471"/>
      <c r="D566" s="407"/>
      <c r="E566" s="536"/>
      <c r="F566" s="407"/>
      <c r="G566" s="407"/>
      <c r="H566" s="407"/>
      <c r="I566" s="407"/>
      <c r="J566" s="407"/>
      <c r="K566" s="407"/>
      <c r="L566" s="407"/>
      <c r="M566" s="407"/>
      <c r="N566" s="407"/>
      <c r="O566" s="407"/>
      <c r="P566" s="407"/>
      <c r="Q566" s="407"/>
      <c r="R566" s="407"/>
      <c r="S566" s="407"/>
      <c r="T566" s="407"/>
      <c r="U566" s="407"/>
      <c r="V566" s="407"/>
      <c r="W566" s="407"/>
      <c r="X566" s="407"/>
      <c r="Y566" s="407"/>
      <c r="Z566" s="407"/>
      <c r="AA566" s="407"/>
      <c r="AB566" s="407"/>
    </row>
    <row r="567" spans="1:28" x14ac:dyDescent="0.25">
      <c r="A567" s="471"/>
      <c r="B567" s="407"/>
      <c r="C567" s="471"/>
      <c r="D567" s="407"/>
      <c r="E567" s="536"/>
      <c r="F567" s="407"/>
      <c r="G567" s="407"/>
      <c r="H567" s="407"/>
      <c r="I567" s="407"/>
      <c r="J567" s="407"/>
      <c r="K567" s="407"/>
      <c r="L567" s="407"/>
      <c r="M567" s="407"/>
      <c r="N567" s="407"/>
      <c r="O567" s="407"/>
      <c r="P567" s="407"/>
      <c r="Q567" s="407"/>
      <c r="R567" s="407"/>
      <c r="S567" s="407"/>
      <c r="T567" s="407"/>
      <c r="U567" s="407"/>
      <c r="V567" s="407"/>
      <c r="W567" s="407"/>
      <c r="X567" s="407"/>
      <c r="Y567" s="407"/>
      <c r="Z567" s="407"/>
      <c r="AA567" s="407"/>
      <c r="AB567" s="407"/>
    </row>
    <row r="568" spans="1:28" x14ac:dyDescent="0.25">
      <c r="A568" s="471"/>
      <c r="B568" s="407"/>
      <c r="C568" s="471"/>
      <c r="D568" s="407"/>
      <c r="E568" s="536"/>
      <c r="F568" s="407"/>
      <c r="G568" s="407"/>
      <c r="H568" s="407"/>
      <c r="I568" s="407"/>
      <c r="J568" s="407"/>
      <c r="K568" s="407"/>
      <c r="L568" s="407"/>
      <c r="M568" s="407"/>
      <c r="N568" s="407"/>
      <c r="O568" s="407"/>
      <c r="P568" s="407"/>
      <c r="Q568" s="407"/>
      <c r="R568" s="407"/>
      <c r="S568" s="407"/>
      <c r="T568" s="407"/>
      <c r="U568" s="407"/>
      <c r="V568" s="407"/>
      <c r="W568" s="407"/>
      <c r="X568" s="407"/>
      <c r="Y568" s="407"/>
      <c r="Z568" s="407"/>
      <c r="AA568" s="407"/>
      <c r="AB568" s="407"/>
    </row>
    <row r="569" spans="1:28" x14ac:dyDescent="0.25">
      <c r="A569" s="471"/>
      <c r="B569" s="407"/>
      <c r="C569" s="471"/>
      <c r="D569" s="407"/>
      <c r="E569" s="536"/>
      <c r="F569" s="407"/>
      <c r="G569" s="407"/>
      <c r="H569" s="407"/>
      <c r="I569" s="407"/>
      <c r="J569" s="407"/>
      <c r="K569" s="407"/>
      <c r="L569" s="407"/>
      <c r="M569" s="407"/>
      <c r="N569" s="407"/>
      <c r="O569" s="407"/>
      <c r="P569" s="407"/>
      <c r="Q569" s="407"/>
      <c r="R569" s="407"/>
      <c r="S569" s="407"/>
      <c r="T569" s="407"/>
      <c r="U569" s="407"/>
      <c r="V569" s="407"/>
      <c r="W569" s="407"/>
      <c r="X569" s="407"/>
      <c r="Y569" s="407"/>
      <c r="Z569" s="407"/>
      <c r="AA569" s="407"/>
      <c r="AB569" s="407"/>
    </row>
    <row r="570" spans="1:28" x14ac:dyDescent="0.25">
      <c r="A570" s="471"/>
      <c r="B570" s="407"/>
      <c r="C570" s="471"/>
      <c r="D570" s="407"/>
      <c r="E570" s="536"/>
      <c r="F570" s="407"/>
      <c r="G570" s="407"/>
      <c r="H570" s="407"/>
      <c r="I570" s="407"/>
      <c r="J570" s="407"/>
      <c r="K570" s="407"/>
      <c r="L570" s="407"/>
      <c r="M570" s="407"/>
      <c r="N570" s="407"/>
      <c r="O570" s="407"/>
      <c r="P570" s="407"/>
      <c r="Q570" s="407"/>
      <c r="R570" s="407"/>
      <c r="S570" s="407"/>
      <c r="T570" s="407"/>
      <c r="U570" s="407"/>
      <c r="V570" s="407"/>
      <c r="W570" s="407"/>
      <c r="X570" s="407"/>
      <c r="Y570" s="407"/>
      <c r="Z570" s="407"/>
      <c r="AA570" s="407"/>
      <c r="AB570" s="407"/>
    </row>
    <row r="571" spans="1:28" x14ac:dyDescent="0.25">
      <c r="A571" s="471"/>
      <c r="B571" s="407"/>
      <c r="C571" s="471"/>
      <c r="D571" s="407"/>
      <c r="E571" s="536"/>
      <c r="F571" s="407"/>
      <c r="G571" s="407"/>
      <c r="H571" s="407"/>
      <c r="I571" s="407"/>
      <c r="J571" s="407"/>
      <c r="K571" s="407"/>
      <c r="L571" s="407"/>
      <c r="M571" s="407"/>
      <c r="N571" s="407"/>
      <c r="O571" s="407"/>
      <c r="P571" s="407"/>
      <c r="Q571" s="407"/>
      <c r="R571" s="407"/>
      <c r="S571" s="407"/>
      <c r="T571" s="407"/>
      <c r="U571" s="407"/>
      <c r="V571" s="407"/>
      <c r="W571" s="407"/>
      <c r="X571" s="407"/>
      <c r="Y571" s="407"/>
      <c r="Z571" s="407"/>
      <c r="AA571" s="407"/>
      <c r="AB571" s="407"/>
    </row>
    <row r="572" spans="1:28" x14ac:dyDescent="0.25">
      <c r="A572" s="471"/>
      <c r="B572" s="407"/>
      <c r="C572" s="471"/>
      <c r="D572" s="407"/>
      <c r="E572" s="536"/>
      <c r="F572" s="407"/>
      <c r="G572" s="407"/>
      <c r="H572" s="407"/>
      <c r="I572" s="407"/>
      <c r="J572" s="407"/>
      <c r="K572" s="407"/>
      <c r="L572" s="407"/>
      <c r="M572" s="407"/>
      <c r="N572" s="407"/>
      <c r="O572" s="407"/>
      <c r="P572" s="407"/>
      <c r="Q572" s="407"/>
      <c r="R572" s="407"/>
      <c r="S572" s="407"/>
      <c r="T572" s="407"/>
      <c r="U572" s="407"/>
      <c r="V572" s="407"/>
      <c r="W572" s="407"/>
      <c r="X572" s="407"/>
      <c r="Y572" s="407"/>
      <c r="Z572" s="407"/>
      <c r="AA572" s="407"/>
      <c r="AB572" s="407"/>
    </row>
    <row r="573" spans="1:28" x14ac:dyDescent="0.25">
      <c r="A573" s="471"/>
      <c r="B573" s="407"/>
      <c r="C573" s="471"/>
      <c r="D573" s="407"/>
      <c r="E573" s="536"/>
      <c r="F573" s="407"/>
      <c r="G573" s="407"/>
      <c r="H573" s="407"/>
      <c r="I573" s="407"/>
      <c r="J573" s="407"/>
      <c r="K573" s="407"/>
      <c r="L573" s="407"/>
      <c r="M573" s="407"/>
      <c r="N573" s="407"/>
      <c r="O573" s="407"/>
      <c r="P573" s="407"/>
      <c r="Q573" s="407"/>
      <c r="R573" s="407"/>
      <c r="S573" s="407"/>
      <c r="T573" s="407"/>
      <c r="U573" s="407"/>
      <c r="V573" s="407"/>
      <c r="W573" s="407"/>
      <c r="X573" s="407"/>
      <c r="Y573" s="407"/>
      <c r="Z573" s="407"/>
      <c r="AA573" s="407"/>
      <c r="AB573" s="407"/>
    </row>
    <row r="574" spans="1:28" x14ac:dyDescent="0.25">
      <c r="A574" s="471"/>
      <c r="B574" s="407"/>
      <c r="C574" s="471"/>
      <c r="D574" s="407"/>
      <c r="E574" s="536"/>
      <c r="F574" s="407"/>
      <c r="G574" s="407"/>
      <c r="H574" s="407"/>
      <c r="I574" s="407"/>
      <c r="J574" s="407"/>
      <c r="K574" s="407"/>
      <c r="L574" s="407"/>
      <c r="M574" s="407"/>
      <c r="N574" s="407"/>
      <c r="O574" s="407"/>
      <c r="P574" s="407"/>
      <c r="Q574" s="407"/>
      <c r="R574" s="407"/>
      <c r="S574" s="407"/>
      <c r="T574" s="407"/>
      <c r="U574" s="407"/>
      <c r="V574" s="407"/>
      <c r="W574" s="407"/>
      <c r="X574" s="407"/>
      <c r="Y574" s="407"/>
      <c r="Z574" s="407"/>
      <c r="AA574" s="407"/>
      <c r="AB574" s="407"/>
    </row>
    <row r="575" spans="1:28" x14ac:dyDescent="0.25">
      <c r="A575" s="471"/>
      <c r="B575" s="407"/>
      <c r="C575" s="471"/>
      <c r="D575" s="407"/>
      <c r="E575" s="536"/>
      <c r="F575" s="407"/>
      <c r="G575" s="407"/>
      <c r="H575" s="407"/>
      <c r="I575" s="407"/>
      <c r="J575" s="407"/>
      <c r="K575" s="407"/>
      <c r="L575" s="407"/>
      <c r="M575" s="407"/>
      <c r="N575" s="407"/>
      <c r="O575" s="407"/>
      <c r="P575" s="407"/>
      <c r="Q575" s="407"/>
      <c r="R575" s="407"/>
      <c r="S575" s="407"/>
      <c r="T575" s="407"/>
      <c r="U575" s="407"/>
      <c r="V575" s="407"/>
      <c r="W575" s="407"/>
      <c r="X575" s="407"/>
      <c r="Y575" s="407"/>
      <c r="Z575" s="407"/>
      <c r="AA575" s="407"/>
      <c r="AB575" s="407"/>
    </row>
    <row r="576" spans="1:28" x14ac:dyDescent="0.25">
      <c r="A576" s="471"/>
      <c r="B576" s="407"/>
      <c r="C576" s="471"/>
      <c r="D576" s="407"/>
      <c r="E576" s="536"/>
      <c r="F576" s="407"/>
      <c r="G576" s="407"/>
      <c r="H576" s="407"/>
      <c r="I576" s="407"/>
      <c r="J576" s="407"/>
      <c r="K576" s="407"/>
      <c r="L576" s="407"/>
      <c r="M576" s="407"/>
      <c r="N576" s="407"/>
      <c r="O576" s="407"/>
      <c r="P576" s="407"/>
      <c r="Q576" s="407"/>
      <c r="R576" s="407"/>
      <c r="S576" s="407"/>
      <c r="T576" s="407"/>
      <c r="U576" s="407"/>
      <c r="V576" s="407"/>
      <c r="W576" s="407"/>
      <c r="X576" s="407"/>
      <c r="Y576" s="407"/>
      <c r="Z576" s="407"/>
      <c r="AA576" s="407"/>
      <c r="AB576" s="407"/>
    </row>
    <row r="577" spans="1:28" x14ac:dyDescent="0.25">
      <c r="A577" s="471"/>
      <c r="B577" s="407"/>
      <c r="C577" s="471"/>
      <c r="D577" s="407"/>
      <c r="E577" s="536"/>
      <c r="F577" s="407"/>
      <c r="G577" s="407"/>
      <c r="H577" s="407"/>
      <c r="I577" s="407"/>
      <c r="J577" s="407"/>
      <c r="K577" s="407"/>
      <c r="L577" s="407"/>
      <c r="M577" s="407"/>
      <c r="N577" s="407"/>
      <c r="O577" s="407"/>
      <c r="P577" s="407"/>
      <c r="Q577" s="407"/>
      <c r="R577" s="407"/>
      <c r="S577" s="407"/>
      <c r="T577" s="407"/>
      <c r="U577" s="407"/>
      <c r="V577" s="407"/>
      <c r="W577" s="407"/>
      <c r="X577" s="407"/>
      <c r="Y577" s="407"/>
      <c r="Z577" s="407"/>
      <c r="AA577" s="407"/>
      <c r="AB577" s="407"/>
    </row>
    <row r="578" spans="1:28" x14ac:dyDescent="0.25">
      <c r="A578" s="471"/>
      <c r="B578" s="407"/>
      <c r="C578" s="471"/>
      <c r="D578" s="407"/>
      <c r="E578" s="536"/>
      <c r="F578" s="407"/>
      <c r="G578" s="407"/>
      <c r="H578" s="407"/>
      <c r="I578" s="407"/>
      <c r="J578" s="407"/>
      <c r="K578" s="407"/>
      <c r="L578" s="407"/>
      <c r="M578" s="407"/>
      <c r="N578" s="407"/>
      <c r="O578" s="407"/>
      <c r="P578" s="407"/>
      <c r="Q578" s="407"/>
      <c r="R578" s="407"/>
      <c r="S578" s="407"/>
      <c r="T578" s="407"/>
      <c r="U578" s="407"/>
      <c r="V578" s="407"/>
      <c r="W578" s="407"/>
      <c r="X578" s="407"/>
      <c r="Y578" s="407"/>
      <c r="Z578" s="407"/>
      <c r="AA578" s="407"/>
      <c r="AB578" s="407"/>
    </row>
    <row r="579" spans="1:28" x14ac:dyDescent="0.25">
      <c r="A579" s="471"/>
      <c r="B579" s="407"/>
      <c r="C579" s="471"/>
      <c r="D579" s="407"/>
      <c r="E579" s="536"/>
      <c r="F579" s="407"/>
      <c r="G579" s="407"/>
      <c r="H579" s="407"/>
      <c r="I579" s="407"/>
      <c r="J579" s="407"/>
      <c r="K579" s="407"/>
      <c r="L579" s="407"/>
      <c r="M579" s="407"/>
      <c r="N579" s="407"/>
      <c r="O579" s="407"/>
      <c r="P579" s="407"/>
      <c r="Q579" s="407"/>
      <c r="R579" s="407"/>
      <c r="S579" s="407"/>
      <c r="T579" s="407"/>
      <c r="U579" s="407"/>
      <c r="V579" s="407"/>
      <c r="W579" s="407"/>
      <c r="X579" s="407"/>
      <c r="Y579" s="407"/>
      <c r="Z579" s="407"/>
      <c r="AA579" s="407"/>
      <c r="AB579" s="407"/>
    </row>
    <row r="580" spans="1:28" x14ac:dyDescent="0.25">
      <c r="A580" s="471"/>
      <c r="B580" s="407"/>
      <c r="C580" s="471"/>
      <c r="D580" s="407"/>
      <c r="E580" s="536"/>
      <c r="F580" s="407"/>
      <c r="G580" s="407"/>
      <c r="H580" s="407"/>
      <c r="I580" s="407"/>
      <c r="J580" s="407"/>
      <c r="K580" s="407"/>
      <c r="L580" s="407"/>
      <c r="M580" s="407"/>
      <c r="N580" s="407"/>
      <c r="O580" s="407"/>
      <c r="P580" s="407"/>
      <c r="Q580" s="407"/>
      <c r="R580" s="407"/>
      <c r="S580" s="407"/>
      <c r="T580" s="407"/>
      <c r="U580" s="407"/>
      <c r="V580" s="407"/>
      <c r="W580" s="407"/>
      <c r="X580" s="407"/>
      <c r="Y580" s="407"/>
      <c r="Z580" s="407"/>
      <c r="AA580" s="407"/>
      <c r="AB580" s="407"/>
    </row>
    <row r="581" spans="1:28" x14ac:dyDescent="0.25">
      <c r="A581" s="471"/>
      <c r="B581" s="407"/>
      <c r="C581" s="471"/>
      <c r="D581" s="407"/>
      <c r="E581" s="536"/>
      <c r="F581" s="407"/>
      <c r="G581" s="407"/>
      <c r="H581" s="407"/>
      <c r="I581" s="407"/>
      <c r="J581" s="407"/>
      <c r="K581" s="407"/>
      <c r="L581" s="407"/>
      <c r="M581" s="407"/>
      <c r="N581" s="407"/>
      <c r="O581" s="407"/>
      <c r="P581" s="407"/>
      <c r="Q581" s="407"/>
      <c r="R581" s="407"/>
      <c r="S581" s="407"/>
      <c r="T581" s="407"/>
      <c r="U581" s="407"/>
      <c r="V581" s="407"/>
      <c r="W581" s="407"/>
      <c r="X581" s="407"/>
      <c r="Y581" s="407"/>
      <c r="Z581" s="407"/>
      <c r="AA581" s="407"/>
      <c r="AB581" s="407"/>
    </row>
    <row r="582" spans="1:28" x14ac:dyDescent="0.25">
      <c r="A582" s="471"/>
      <c r="B582" s="407"/>
      <c r="C582" s="471"/>
      <c r="D582" s="407"/>
      <c r="E582" s="536"/>
      <c r="F582" s="407"/>
      <c r="G582" s="407"/>
      <c r="H582" s="407"/>
      <c r="I582" s="407"/>
      <c r="J582" s="407"/>
      <c r="K582" s="407"/>
      <c r="L582" s="407"/>
      <c r="M582" s="407"/>
      <c r="N582" s="407"/>
      <c r="O582" s="407"/>
      <c r="P582" s="407"/>
      <c r="Q582" s="407"/>
      <c r="R582" s="407"/>
      <c r="S582" s="407"/>
      <c r="T582" s="407"/>
      <c r="U582" s="407"/>
      <c r="V582" s="407"/>
      <c r="W582" s="407"/>
      <c r="X582" s="407"/>
      <c r="Y582" s="407"/>
      <c r="Z582" s="407"/>
      <c r="AA582" s="407"/>
      <c r="AB582" s="407"/>
    </row>
    <row r="583" spans="1:28" x14ac:dyDescent="0.25">
      <c r="A583" s="471"/>
      <c r="B583" s="407"/>
      <c r="C583" s="471"/>
      <c r="D583" s="407"/>
      <c r="E583" s="536"/>
      <c r="F583" s="407"/>
      <c r="G583" s="407"/>
      <c r="H583" s="407"/>
      <c r="I583" s="407"/>
      <c r="J583" s="407"/>
      <c r="K583" s="407"/>
      <c r="L583" s="407"/>
      <c r="M583" s="407"/>
      <c r="N583" s="407"/>
      <c r="O583" s="407"/>
      <c r="P583" s="407"/>
      <c r="Q583" s="407"/>
      <c r="R583" s="407"/>
      <c r="S583" s="407"/>
      <c r="T583" s="407"/>
      <c r="U583" s="407"/>
      <c r="V583" s="407"/>
      <c r="W583" s="407"/>
      <c r="X583" s="407"/>
      <c r="Y583" s="407"/>
      <c r="Z583" s="407"/>
      <c r="AA583" s="407"/>
      <c r="AB583" s="407"/>
    </row>
    <row r="584" spans="1:28" x14ac:dyDescent="0.25">
      <c r="A584" s="471"/>
      <c r="B584" s="407"/>
      <c r="C584" s="471"/>
      <c r="D584" s="407"/>
      <c r="E584" s="536"/>
      <c r="F584" s="407"/>
      <c r="G584" s="407"/>
      <c r="H584" s="407"/>
      <c r="I584" s="407"/>
      <c r="J584" s="407"/>
      <c r="K584" s="407"/>
      <c r="L584" s="407"/>
      <c r="M584" s="407"/>
      <c r="N584" s="407"/>
      <c r="O584" s="407"/>
      <c r="P584" s="407"/>
      <c r="Q584" s="407"/>
      <c r="R584" s="407"/>
      <c r="S584" s="407"/>
      <c r="T584" s="407"/>
      <c r="U584" s="407"/>
      <c r="V584" s="407"/>
      <c r="W584" s="407"/>
      <c r="X584" s="407"/>
      <c r="Y584" s="407"/>
      <c r="Z584" s="407"/>
      <c r="AA584" s="407"/>
      <c r="AB584" s="407"/>
    </row>
    <row r="585" spans="1:28" x14ac:dyDescent="0.25">
      <c r="A585" s="471"/>
      <c r="B585" s="407"/>
      <c r="C585" s="471"/>
      <c r="D585" s="407"/>
      <c r="E585" s="536"/>
      <c r="F585" s="407"/>
      <c r="G585" s="407"/>
      <c r="H585" s="407"/>
      <c r="I585" s="407"/>
      <c r="J585" s="407"/>
      <c r="K585" s="407"/>
      <c r="L585" s="407"/>
      <c r="M585" s="407"/>
      <c r="N585" s="407"/>
      <c r="O585" s="407"/>
      <c r="P585" s="407"/>
      <c r="Q585" s="407"/>
      <c r="R585" s="407"/>
      <c r="S585" s="407"/>
      <c r="T585" s="407"/>
      <c r="U585" s="407"/>
      <c r="V585" s="407"/>
      <c r="W585" s="407"/>
      <c r="X585" s="407"/>
      <c r="Y585" s="407"/>
      <c r="Z585" s="407"/>
      <c r="AA585" s="407"/>
      <c r="AB585" s="407"/>
    </row>
    <row r="586" spans="1:28" x14ac:dyDescent="0.25">
      <c r="A586" s="471"/>
      <c r="B586" s="407"/>
      <c r="C586" s="471"/>
      <c r="D586" s="407"/>
      <c r="E586" s="536"/>
      <c r="F586" s="407"/>
      <c r="G586" s="407"/>
      <c r="H586" s="407"/>
      <c r="I586" s="407"/>
      <c r="J586" s="407"/>
      <c r="K586" s="407"/>
      <c r="L586" s="407"/>
      <c r="M586" s="407"/>
      <c r="N586" s="407"/>
      <c r="O586" s="407"/>
      <c r="P586" s="407"/>
      <c r="Q586" s="407"/>
      <c r="R586" s="407"/>
      <c r="S586" s="407"/>
      <c r="T586" s="407"/>
      <c r="U586" s="407"/>
      <c r="V586" s="407"/>
      <c r="W586" s="407"/>
      <c r="X586" s="407"/>
      <c r="Y586" s="407"/>
      <c r="Z586" s="407"/>
      <c r="AA586" s="407"/>
      <c r="AB586" s="407"/>
    </row>
    <row r="587" spans="1:28" x14ac:dyDescent="0.25">
      <c r="A587" s="471"/>
      <c r="B587" s="407"/>
      <c r="C587" s="471"/>
      <c r="D587" s="407"/>
      <c r="E587" s="536"/>
      <c r="F587" s="407"/>
      <c r="G587" s="407"/>
      <c r="H587" s="407"/>
      <c r="I587" s="407"/>
      <c r="J587" s="407"/>
      <c r="K587" s="407"/>
      <c r="L587" s="407"/>
      <c r="M587" s="407"/>
      <c r="N587" s="407"/>
      <c r="O587" s="407"/>
      <c r="P587" s="407"/>
      <c r="Q587" s="407"/>
      <c r="R587" s="407"/>
      <c r="S587" s="407"/>
      <c r="T587" s="407"/>
      <c r="U587" s="407"/>
      <c r="V587" s="407"/>
      <c r="W587" s="407"/>
      <c r="X587" s="407"/>
      <c r="Y587" s="407"/>
      <c r="Z587" s="407"/>
      <c r="AA587" s="407"/>
      <c r="AB587" s="407"/>
    </row>
    <row r="588" spans="1:28" x14ac:dyDescent="0.25">
      <c r="A588" s="471"/>
      <c r="B588" s="407"/>
      <c r="C588" s="471"/>
      <c r="D588" s="407"/>
      <c r="E588" s="536"/>
      <c r="F588" s="407"/>
      <c r="G588" s="407"/>
      <c r="H588" s="407"/>
      <c r="I588" s="407"/>
      <c r="J588" s="407"/>
      <c r="K588" s="407"/>
      <c r="L588" s="407"/>
      <c r="M588" s="407"/>
      <c r="N588" s="407"/>
      <c r="O588" s="407"/>
      <c r="P588" s="407"/>
      <c r="Q588" s="407"/>
      <c r="R588" s="407"/>
      <c r="S588" s="407"/>
      <c r="T588" s="407"/>
      <c r="U588" s="407"/>
      <c r="V588" s="407"/>
      <c r="W588" s="407"/>
      <c r="X588" s="407"/>
      <c r="Y588" s="407"/>
      <c r="Z588" s="407"/>
      <c r="AA588" s="407"/>
      <c r="AB588" s="407"/>
    </row>
    <row r="589" spans="1:28" x14ac:dyDescent="0.25">
      <c r="A589" s="471"/>
      <c r="B589" s="407"/>
      <c r="C589" s="471"/>
      <c r="D589" s="407"/>
      <c r="E589" s="536"/>
      <c r="F589" s="407"/>
      <c r="G589" s="407"/>
      <c r="H589" s="407"/>
      <c r="I589" s="407"/>
      <c r="J589" s="407"/>
      <c r="K589" s="407"/>
      <c r="L589" s="407"/>
      <c r="M589" s="407"/>
      <c r="N589" s="407"/>
      <c r="O589" s="407"/>
      <c r="P589" s="407"/>
      <c r="Q589" s="407"/>
      <c r="R589" s="407"/>
      <c r="S589" s="407"/>
      <c r="T589" s="407"/>
      <c r="U589" s="407"/>
      <c r="V589" s="407"/>
      <c r="W589" s="407"/>
      <c r="X589" s="407"/>
      <c r="Y589" s="407"/>
      <c r="Z589" s="407"/>
      <c r="AA589" s="407"/>
      <c r="AB589" s="407"/>
    </row>
    <row r="590" spans="1:28" x14ac:dyDescent="0.25">
      <c r="A590" s="471"/>
      <c r="B590" s="407"/>
      <c r="C590" s="471"/>
      <c r="D590" s="407"/>
      <c r="E590" s="536"/>
      <c r="F590" s="407"/>
      <c r="G590" s="407"/>
      <c r="H590" s="407"/>
      <c r="I590" s="407"/>
      <c r="J590" s="407"/>
      <c r="K590" s="407"/>
      <c r="L590" s="407"/>
      <c r="M590" s="407"/>
      <c r="N590" s="407"/>
      <c r="O590" s="407"/>
      <c r="P590" s="407"/>
      <c r="Q590" s="407"/>
      <c r="R590" s="407"/>
      <c r="S590" s="407"/>
      <c r="T590" s="407"/>
      <c r="U590" s="407"/>
      <c r="V590" s="407"/>
      <c r="W590" s="407"/>
      <c r="X590" s="407"/>
      <c r="Y590" s="407"/>
      <c r="Z590" s="407"/>
      <c r="AA590" s="407"/>
      <c r="AB590" s="407"/>
    </row>
    <row r="591" spans="1:28" x14ac:dyDescent="0.25">
      <c r="A591" s="471"/>
      <c r="B591" s="407"/>
      <c r="C591" s="471"/>
      <c r="D591" s="407"/>
      <c r="E591" s="536"/>
      <c r="F591" s="407"/>
      <c r="G591" s="407"/>
      <c r="H591" s="407"/>
      <c r="I591" s="407"/>
      <c r="J591" s="407"/>
      <c r="K591" s="407"/>
      <c r="L591" s="407"/>
      <c r="M591" s="407"/>
      <c r="N591" s="407"/>
      <c r="O591" s="407"/>
      <c r="P591" s="407"/>
      <c r="Q591" s="407"/>
      <c r="R591" s="407"/>
      <c r="S591" s="407"/>
      <c r="T591" s="407"/>
      <c r="U591" s="407"/>
      <c r="V591" s="407"/>
      <c r="W591" s="407"/>
      <c r="X591" s="407"/>
      <c r="Y591" s="407"/>
      <c r="Z591" s="407"/>
      <c r="AA591" s="407"/>
      <c r="AB591" s="407"/>
    </row>
    <row r="592" spans="1:28" x14ac:dyDescent="0.25">
      <c r="A592" s="471"/>
      <c r="B592" s="407"/>
      <c r="C592" s="471"/>
      <c r="D592" s="407"/>
      <c r="E592" s="536"/>
      <c r="F592" s="407"/>
      <c r="G592" s="407"/>
      <c r="H592" s="407"/>
      <c r="I592" s="407"/>
      <c r="J592" s="407"/>
      <c r="K592" s="407"/>
      <c r="L592" s="407"/>
      <c r="M592" s="407"/>
      <c r="N592" s="407"/>
      <c r="O592" s="407"/>
      <c r="P592" s="407"/>
      <c r="Q592" s="407"/>
      <c r="R592" s="407"/>
      <c r="S592" s="407"/>
      <c r="T592" s="407"/>
      <c r="U592" s="407"/>
      <c r="V592" s="407"/>
      <c r="W592" s="407"/>
      <c r="X592" s="407"/>
      <c r="Y592" s="407"/>
      <c r="Z592" s="407"/>
      <c r="AA592" s="407"/>
      <c r="AB592" s="407"/>
    </row>
    <row r="593" spans="1:28" x14ac:dyDescent="0.25">
      <c r="A593" s="471"/>
      <c r="B593" s="407"/>
      <c r="C593" s="471"/>
      <c r="D593" s="407"/>
      <c r="E593" s="536"/>
      <c r="F593" s="407"/>
      <c r="G593" s="407"/>
      <c r="H593" s="407"/>
      <c r="I593" s="407"/>
      <c r="J593" s="407"/>
      <c r="K593" s="407"/>
      <c r="L593" s="407"/>
      <c r="M593" s="407"/>
      <c r="N593" s="407"/>
      <c r="O593" s="407"/>
      <c r="P593" s="407"/>
      <c r="Q593" s="407"/>
      <c r="R593" s="407"/>
      <c r="S593" s="407"/>
      <c r="T593" s="407"/>
      <c r="U593" s="407"/>
      <c r="V593" s="407"/>
      <c r="W593" s="407"/>
      <c r="X593" s="407"/>
      <c r="Y593" s="407"/>
      <c r="Z593" s="407"/>
      <c r="AA593" s="407"/>
      <c r="AB593" s="407"/>
    </row>
    <row r="594" spans="1:28" x14ac:dyDescent="0.25">
      <c r="A594" s="471"/>
      <c r="B594" s="407"/>
      <c r="C594" s="471"/>
      <c r="D594" s="407"/>
      <c r="E594" s="536"/>
      <c r="F594" s="407"/>
      <c r="G594" s="407"/>
      <c r="H594" s="407"/>
      <c r="I594" s="407"/>
      <c r="J594" s="407"/>
      <c r="K594" s="407"/>
      <c r="L594" s="407"/>
      <c r="M594" s="407"/>
      <c r="N594" s="407"/>
      <c r="O594" s="407"/>
      <c r="P594" s="407"/>
      <c r="Q594" s="407"/>
      <c r="R594" s="407"/>
      <c r="S594" s="407"/>
      <c r="T594" s="407"/>
      <c r="U594" s="407"/>
      <c r="V594" s="407"/>
      <c r="W594" s="407"/>
      <c r="X594" s="407"/>
      <c r="Y594" s="407"/>
      <c r="Z594" s="407"/>
      <c r="AA594" s="407"/>
      <c r="AB594" s="407"/>
    </row>
    <row r="595" spans="1:28" x14ac:dyDescent="0.25">
      <c r="A595" s="471"/>
      <c r="B595" s="407"/>
      <c r="C595" s="471"/>
      <c r="D595" s="407"/>
      <c r="E595" s="536"/>
      <c r="F595" s="407"/>
      <c r="G595" s="407"/>
      <c r="H595" s="407"/>
      <c r="I595" s="407"/>
      <c r="J595" s="407"/>
      <c r="K595" s="407"/>
      <c r="L595" s="407"/>
      <c r="M595" s="407"/>
      <c r="N595" s="407"/>
      <c r="O595" s="407"/>
      <c r="P595" s="407"/>
      <c r="Q595" s="407"/>
      <c r="R595" s="407"/>
      <c r="S595" s="407"/>
      <c r="T595" s="407"/>
      <c r="U595" s="407"/>
      <c r="V595" s="407"/>
      <c r="W595" s="407"/>
      <c r="X595" s="407"/>
      <c r="Y595" s="407"/>
      <c r="Z595" s="407"/>
      <c r="AA595" s="407"/>
      <c r="AB595" s="407"/>
    </row>
    <row r="596" spans="1:28" x14ac:dyDescent="0.25">
      <c r="A596" s="471"/>
      <c r="B596" s="407"/>
      <c r="C596" s="471"/>
      <c r="D596" s="407"/>
      <c r="E596" s="536"/>
      <c r="F596" s="407"/>
      <c r="G596" s="407"/>
      <c r="H596" s="407"/>
      <c r="I596" s="407"/>
      <c r="J596" s="407"/>
      <c r="K596" s="407"/>
      <c r="L596" s="407"/>
      <c r="M596" s="407"/>
      <c r="N596" s="407"/>
      <c r="O596" s="407"/>
      <c r="P596" s="407"/>
      <c r="Q596" s="407"/>
      <c r="R596" s="407"/>
      <c r="S596" s="407"/>
      <c r="T596" s="407"/>
      <c r="U596" s="407"/>
      <c r="V596" s="407"/>
      <c r="W596" s="407"/>
      <c r="X596" s="407"/>
      <c r="Y596" s="407"/>
      <c r="Z596" s="407"/>
      <c r="AA596" s="407"/>
      <c r="AB596" s="407"/>
    </row>
    <row r="597" spans="1:28" x14ac:dyDescent="0.25">
      <c r="A597" s="471"/>
      <c r="B597" s="407"/>
      <c r="C597" s="471"/>
      <c r="D597" s="407"/>
      <c r="E597" s="536"/>
      <c r="F597" s="407"/>
      <c r="G597" s="407"/>
      <c r="H597" s="407"/>
      <c r="I597" s="407"/>
      <c r="J597" s="407"/>
      <c r="K597" s="407"/>
      <c r="L597" s="407"/>
      <c r="M597" s="407"/>
      <c r="N597" s="407"/>
      <c r="O597" s="407"/>
      <c r="P597" s="407"/>
      <c r="Q597" s="407"/>
      <c r="R597" s="407"/>
      <c r="S597" s="407"/>
      <c r="T597" s="407"/>
      <c r="U597" s="407"/>
      <c r="V597" s="407"/>
      <c r="W597" s="407"/>
      <c r="X597" s="407"/>
      <c r="Y597" s="407"/>
      <c r="Z597" s="407"/>
      <c r="AA597" s="407"/>
      <c r="AB597" s="407"/>
    </row>
    <row r="598" spans="1:28" x14ac:dyDescent="0.25">
      <c r="A598" s="471"/>
      <c r="B598" s="407"/>
      <c r="C598" s="471"/>
      <c r="D598" s="407"/>
      <c r="E598" s="536"/>
      <c r="F598" s="407"/>
      <c r="G598" s="407"/>
      <c r="H598" s="407"/>
      <c r="I598" s="407"/>
      <c r="J598" s="407"/>
      <c r="K598" s="407"/>
      <c r="L598" s="407"/>
      <c r="M598" s="407"/>
      <c r="N598" s="407"/>
      <c r="O598" s="407"/>
      <c r="P598" s="407"/>
      <c r="Q598" s="407"/>
      <c r="R598" s="407"/>
      <c r="S598" s="407"/>
      <c r="T598" s="407"/>
      <c r="U598" s="407"/>
      <c r="V598" s="407"/>
      <c r="W598" s="407"/>
      <c r="X598" s="407"/>
      <c r="Y598" s="407"/>
      <c r="Z598" s="407"/>
      <c r="AA598" s="407"/>
      <c r="AB598" s="407"/>
    </row>
    <row r="599" spans="1:28" x14ac:dyDescent="0.25">
      <c r="A599" s="471"/>
      <c r="B599" s="407"/>
      <c r="C599" s="471"/>
      <c r="D599" s="407"/>
      <c r="E599" s="536"/>
      <c r="F599" s="407"/>
      <c r="G599" s="407"/>
      <c r="H599" s="407"/>
      <c r="I599" s="407"/>
      <c r="J599" s="407"/>
      <c r="K599" s="407"/>
      <c r="L599" s="407"/>
      <c r="M599" s="407"/>
      <c r="N599" s="407"/>
      <c r="O599" s="407"/>
      <c r="P599" s="407"/>
      <c r="Q599" s="407"/>
      <c r="R599" s="407"/>
      <c r="S599" s="407"/>
      <c r="T599" s="407"/>
      <c r="U599" s="407"/>
      <c r="V599" s="407"/>
      <c r="W599" s="407"/>
      <c r="X599" s="407"/>
      <c r="Y599" s="407"/>
      <c r="Z599" s="407"/>
      <c r="AA599" s="407"/>
      <c r="AB599" s="407"/>
    </row>
    <row r="600" spans="1:28" x14ac:dyDescent="0.25">
      <c r="A600" s="471"/>
      <c r="B600" s="407"/>
      <c r="C600" s="471"/>
      <c r="D600" s="407"/>
      <c r="E600" s="536"/>
      <c r="F600" s="407"/>
      <c r="G600" s="407"/>
      <c r="H600" s="407"/>
      <c r="I600" s="407"/>
      <c r="J600" s="407"/>
      <c r="K600" s="407"/>
      <c r="L600" s="407"/>
      <c r="M600" s="407"/>
      <c r="N600" s="407"/>
      <c r="O600" s="407"/>
      <c r="P600" s="407"/>
      <c r="Q600" s="407"/>
      <c r="R600" s="407"/>
      <c r="S600" s="407"/>
      <c r="T600" s="407"/>
      <c r="U600" s="407"/>
      <c r="V600" s="407"/>
      <c r="W600" s="407"/>
      <c r="X600" s="407"/>
      <c r="Y600" s="407"/>
      <c r="Z600" s="407"/>
      <c r="AA600" s="407"/>
      <c r="AB600" s="407"/>
    </row>
    <row r="601" spans="1:28" x14ac:dyDescent="0.25">
      <c r="A601" s="471"/>
      <c r="B601" s="407"/>
      <c r="C601" s="471"/>
      <c r="D601" s="407"/>
      <c r="E601" s="536"/>
      <c r="F601" s="407"/>
      <c r="G601" s="407"/>
      <c r="H601" s="407"/>
      <c r="I601" s="407"/>
      <c r="J601" s="407"/>
      <c r="K601" s="407"/>
      <c r="L601" s="407"/>
      <c r="M601" s="407"/>
      <c r="N601" s="407"/>
      <c r="O601" s="407"/>
      <c r="P601" s="407"/>
      <c r="Q601" s="407"/>
      <c r="R601" s="407"/>
      <c r="S601" s="407"/>
      <c r="T601" s="407"/>
      <c r="U601" s="407"/>
      <c r="V601" s="407"/>
      <c r="W601" s="407"/>
      <c r="X601" s="407"/>
      <c r="Y601" s="407"/>
      <c r="Z601" s="407"/>
      <c r="AA601" s="407"/>
      <c r="AB601" s="407"/>
    </row>
    <row r="602" spans="1:28" x14ac:dyDescent="0.25">
      <c r="A602" s="471"/>
      <c r="B602" s="407"/>
      <c r="C602" s="471"/>
      <c r="D602" s="407"/>
      <c r="E602" s="536"/>
      <c r="F602" s="407"/>
      <c r="G602" s="407"/>
      <c r="H602" s="407"/>
      <c r="I602" s="407"/>
      <c r="J602" s="407"/>
      <c r="K602" s="407"/>
      <c r="L602" s="407"/>
      <c r="M602" s="407"/>
      <c r="N602" s="407"/>
      <c r="O602" s="407"/>
      <c r="P602" s="407"/>
      <c r="Q602" s="407"/>
      <c r="R602" s="407"/>
      <c r="S602" s="407"/>
      <c r="T602" s="407"/>
      <c r="U602" s="407"/>
      <c r="V602" s="407"/>
      <c r="W602" s="407"/>
      <c r="X602" s="407"/>
      <c r="Y602" s="407"/>
      <c r="Z602" s="407"/>
      <c r="AA602" s="407"/>
      <c r="AB602" s="407"/>
    </row>
    <row r="603" spans="1:28" x14ac:dyDescent="0.25">
      <c r="A603" s="471"/>
      <c r="B603" s="407"/>
      <c r="C603" s="471"/>
      <c r="D603" s="407"/>
      <c r="E603" s="536"/>
      <c r="F603" s="407"/>
      <c r="G603" s="407"/>
      <c r="H603" s="407"/>
      <c r="I603" s="407"/>
      <c r="J603" s="407"/>
      <c r="K603" s="407"/>
      <c r="L603" s="407"/>
      <c r="M603" s="407"/>
      <c r="N603" s="407"/>
      <c r="O603" s="407"/>
      <c r="P603" s="407"/>
      <c r="Q603" s="407"/>
      <c r="R603" s="407"/>
      <c r="S603" s="407"/>
      <c r="T603" s="407"/>
      <c r="U603" s="407"/>
      <c r="V603" s="407"/>
      <c r="W603" s="407"/>
      <c r="X603" s="407"/>
      <c r="Y603" s="407"/>
      <c r="Z603" s="407"/>
      <c r="AA603" s="407"/>
      <c r="AB603" s="407"/>
    </row>
    <row r="604" spans="1:28" x14ac:dyDescent="0.25">
      <c r="A604" s="471"/>
      <c r="B604" s="407"/>
      <c r="C604" s="471"/>
      <c r="D604" s="407"/>
      <c r="E604" s="536"/>
      <c r="F604" s="407"/>
      <c r="G604" s="407"/>
      <c r="H604" s="407"/>
      <c r="I604" s="407"/>
      <c r="J604" s="407"/>
      <c r="K604" s="407"/>
      <c r="L604" s="407"/>
      <c r="M604" s="407"/>
      <c r="N604" s="407"/>
      <c r="O604" s="407"/>
      <c r="P604" s="407"/>
      <c r="Q604" s="407"/>
      <c r="R604" s="407"/>
      <c r="S604" s="407"/>
      <c r="T604" s="407"/>
      <c r="U604" s="407"/>
      <c r="V604" s="407"/>
      <c r="W604" s="407"/>
      <c r="X604" s="407"/>
      <c r="Y604" s="407"/>
      <c r="Z604" s="407"/>
      <c r="AA604" s="407"/>
      <c r="AB604" s="407"/>
    </row>
    <row r="605" spans="1:28" x14ac:dyDescent="0.25">
      <c r="A605" s="471"/>
      <c r="B605" s="407"/>
      <c r="C605" s="471"/>
      <c r="D605" s="407"/>
      <c r="E605" s="536"/>
      <c r="F605" s="407"/>
      <c r="G605" s="407"/>
      <c r="H605" s="407"/>
      <c r="I605" s="407"/>
      <c r="J605" s="407"/>
      <c r="K605" s="407"/>
      <c r="L605" s="407"/>
      <c r="M605" s="407"/>
      <c r="N605" s="407"/>
      <c r="O605" s="407"/>
      <c r="P605" s="407"/>
      <c r="Q605" s="407"/>
      <c r="R605" s="407"/>
      <c r="S605" s="407"/>
      <c r="T605" s="407"/>
      <c r="U605" s="407"/>
      <c r="V605" s="407"/>
      <c r="W605" s="407"/>
      <c r="X605" s="407"/>
      <c r="Y605" s="407"/>
      <c r="Z605" s="407"/>
      <c r="AA605" s="407"/>
      <c r="AB605" s="407"/>
    </row>
    <row r="606" spans="1:28" x14ac:dyDescent="0.25">
      <c r="A606" s="471"/>
      <c r="B606" s="407"/>
      <c r="C606" s="471"/>
      <c r="D606" s="407"/>
      <c r="E606" s="536"/>
      <c r="F606" s="407"/>
      <c r="G606" s="407"/>
      <c r="H606" s="407"/>
      <c r="I606" s="407"/>
      <c r="J606" s="407"/>
      <c r="K606" s="407"/>
      <c r="L606" s="407"/>
      <c r="M606" s="407"/>
      <c r="N606" s="407"/>
      <c r="O606" s="407"/>
      <c r="P606" s="407"/>
      <c r="Q606" s="407"/>
      <c r="R606" s="407"/>
      <c r="S606" s="407"/>
      <c r="T606" s="407"/>
      <c r="U606" s="407"/>
      <c r="V606" s="407"/>
      <c r="W606" s="407"/>
      <c r="X606" s="407"/>
      <c r="Y606" s="407"/>
      <c r="Z606" s="407"/>
      <c r="AA606" s="407"/>
      <c r="AB606" s="407"/>
    </row>
    <row r="607" spans="1:28" x14ac:dyDescent="0.25">
      <c r="A607" s="471"/>
      <c r="B607" s="407"/>
      <c r="C607" s="471"/>
      <c r="D607" s="407"/>
      <c r="E607" s="536"/>
      <c r="F607" s="407"/>
      <c r="G607" s="407"/>
      <c r="H607" s="407"/>
      <c r="I607" s="407"/>
      <c r="J607" s="407"/>
      <c r="K607" s="407"/>
      <c r="L607" s="407"/>
      <c r="M607" s="407"/>
      <c r="N607" s="407"/>
      <c r="O607" s="407"/>
      <c r="P607" s="407"/>
      <c r="Q607" s="407"/>
      <c r="R607" s="407"/>
      <c r="S607" s="407"/>
      <c r="T607" s="407"/>
      <c r="U607" s="407"/>
      <c r="V607" s="407"/>
      <c r="W607" s="407"/>
      <c r="X607" s="407"/>
      <c r="Y607" s="407"/>
      <c r="Z607" s="407"/>
      <c r="AA607" s="407"/>
      <c r="AB607" s="407"/>
    </row>
    <row r="608" spans="1:28" x14ac:dyDescent="0.25">
      <c r="A608" s="471"/>
      <c r="B608" s="407"/>
      <c r="C608" s="471"/>
      <c r="D608" s="407"/>
      <c r="E608" s="536"/>
      <c r="F608" s="407"/>
      <c r="G608" s="407"/>
      <c r="H608" s="407"/>
      <c r="I608" s="407"/>
      <c r="J608" s="407"/>
      <c r="K608" s="407"/>
      <c r="L608" s="407"/>
      <c r="M608" s="407"/>
      <c r="N608" s="407"/>
      <c r="O608" s="407"/>
      <c r="P608" s="407"/>
      <c r="Q608" s="407"/>
      <c r="R608" s="407"/>
      <c r="S608" s="407"/>
      <c r="T608" s="407"/>
      <c r="U608" s="407"/>
      <c r="V608" s="407"/>
      <c r="W608" s="407"/>
      <c r="X608" s="407"/>
      <c r="Y608" s="407"/>
      <c r="Z608" s="407"/>
      <c r="AA608" s="407"/>
      <c r="AB608" s="407"/>
    </row>
    <row r="609" spans="1:28" x14ac:dyDescent="0.25">
      <c r="A609" s="471"/>
      <c r="B609" s="407"/>
      <c r="C609" s="471"/>
      <c r="D609" s="407"/>
      <c r="E609" s="536"/>
      <c r="F609" s="407"/>
      <c r="G609" s="407"/>
      <c r="H609" s="407"/>
      <c r="I609" s="407"/>
      <c r="J609" s="407"/>
      <c r="K609" s="407"/>
      <c r="L609" s="407"/>
      <c r="M609" s="407"/>
      <c r="N609" s="407"/>
      <c r="O609" s="407"/>
      <c r="P609" s="407"/>
      <c r="Q609" s="407"/>
      <c r="R609" s="407"/>
      <c r="S609" s="407"/>
      <c r="T609" s="407"/>
      <c r="U609" s="407"/>
      <c r="V609" s="407"/>
      <c r="W609" s="407"/>
      <c r="X609" s="407"/>
      <c r="Y609" s="407"/>
      <c r="Z609" s="407"/>
      <c r="AA609" s="407"/>
      <c r="AB609" s="407"/>
    </row>
    <row r="610" spans="1:28" x14ac:dyDescent="0.25">
      <c r="A610" s="471"/>
      <c r="B610" s="407"/>
      <c r="C610" s="471"/>
      <c r="D610" s="407"/>
      <c r="E610" s="536"/>
      <c r="F610" s="407"/>
      <c r="G610" s="407"/>
      <c r="H610" s="407"/>
      <c r="I610" s="407"/>
      <c r="J610" s="407"/>
      <c r="K610" s="407"/>
      <c r="L610" s="407"/>
      <c r="M610" s="407"/>
      <c r="N610" s="407"/>
      <c r="O610" s="407"/>
      <c r="P610" s="407"/>
      <c r="Q610" s="407"/>
      <c r="R610" s="407"/>
      <c r="S610" s="407"/>
      <c r="T610" s="407"/>
      <c r="U610" s="407"/>
      <c r="V610" s="407"/>
      <c r="W610" s="407"/>
      <c r="X610" s="407"/>
      <c r="Y610" s="407"/>
      <c r="Z610" s="407"/>
      <c r="AA610" s="407"/>
      <c r="AB610" s="407"/>
    </row>
    <row r="611" spans="1:28" x14ac:dyDescent="0.25">
      <c r="A611" s="471"/>
      <c r="B611" s="407"/>
      <c r="C611" s="471"/>
      <c r="D611" s="407"/>
      <c r="E611" s="536"/>
      <c r="F611" s="407"/>
      <c r="G611" s="407"/>
      <c r="H611" s="407"/>
      <c r="I611" s="407"/>
      <c r="J611" s="407"/>
      <c r="K611" s="407"/>
      <c r="L611" s="407"/>
      <c r="M611" s="407"/>
      <c r="N611" s="407"/>
      <c r="O611" s="407"/>
      <c r="P611" s="407"/>
      <c r="Q611" s="407"/>
      <c r="R611" s="407"/>
      <c r="S611" s="407"/>
      <c r="T611" s="407"/>
      <c r="U611" s="407"/>
      <c r="V611" s="407"/>
      <c r="W611" s="407"/>
      <c r="X611" s="407"/>
      <c r="Y611" s="407"/>
      <c r="Z611" s="407"/>
      <c r="AA611" s="407"/>
      <c r="AB611" s="407"/>
    </row>
    <row r="612" spans="1:28" x14ac:dyDescent="0.25">
      <c r="A612" s="471"/>
      <c r="B612" s="407"/>
      <c r="C612" s="471"/>
      <c r="D612" s="407"/>
      <c r="E612" s="536"/>
      <c r="F612" s="407"/>
      <c r="G612" s="407"/>
      <c r="H612" s="407"/>
      <c r="I612" s="407"/>
      <c r="J612" s="407"/>
      <c r="K612" s="407"/>
      <c r="L612" s="407"/>
      <c r="M612" s="407"/>
      <c r="N612" s="407"/>
      <c r="O612" s="407"/>
      <c r="P612" s="407"/>
      <c r="Q612" s="407"/>
      <c r="R612" s="407"/>
      <c r="S612" s="407"/>
      <c r="T612" s="407"/>
      <c r="U612" s="407"/>
      <c r="V612" s="407"/>
      <c r="W612" s="407"/>
      <c r="X612" s="407"/>
      <c r="Y612" s="407"/>
      <c r="Z612" s="407"/>
      <c r="AA612" s="407"/>
      <c r="AB612" s="407"/>
    </row>
    <row r="613" spans="1:28" x14ac:dyDescent="0.25">
      <c r="A613" s="471"/>
      <c r="B613" s="407"/>
      <c r="C613" s="471"/>
      <c r="D613" s="407"/>
      <c r="E613" s="536"/>
      <c r="F613" s="407"/>
      <c r="G613" s="407"/>
      <c r="H613" s="407"/>
      <c r="I613" s="407"/>
      <c r="J613" s="407"/>
      <c r="K613" s="407"/>
      <c r="L613" s="407"/>
      <c r="M613" s="407"/>
      <c r="N613" s="407"/>
      <c r="O613" s="407"/>
      <c r="P613" s="407"/>
      <c r="Q613" s="407"/>
      <c r="R613" s="407"/>
      <c r="S613" s="407"/>
      <c r="T613" s="407"/>
      <c r="U613" s="407"/>
      <c r="V613" s="407"/>
      <c r="W613" s="407"/>
      <c r="X613" s="407"/>
      <c r="Y613" s="407"/>
      <c r="Z613" s="407"/>
      <c r="AA613" s="407"/>
      <c r="AB613" s="407"/>
    </row>
    <row r="614" spans="1:28" x14ac:dyDescent="0.25">
      <c r="A614" s="471"/>
      <c r="B614" s="407"/>
      <c r="C614" s="471"/>
      <c r="D614" s="407"/>
      <c r="E614" s="536"/>
      <c r="F614" s="407"/>
      <c r="G614" s="407"/>
      <c r="H614" s="407"/>
      <c r="I614" s="407"/>
      <c r="J614" s="407"/>
      <c r="K614" s="407"/>
      <c r="L614" s="407"/>
      <c r="M614" s="407"/>
      <c r="N614" s="407"/>
      <c r="O614" s="407"/>
      <c r="P614" s="407"/>
      <c r="Q614" s="407"/>
      <c r="R614" s="407"/>
      <c r="S614" s="407"/>
      <c r="T614" s="407"/>
      <c r="U614" s="407"/>
      <c r="V614" s="407"/>
      <c r="W614" s="407"/>
      <c r="X614" s="407"/>
      <c r="Y614" s="407"/>
      <c r="Z614" s="407"/>
      <c r="AA614" s="407"/>
      <c r="AB614" s="407"/>
    </row>
    <row r="615" spans="1:28" x14ac:dyDescent="0.25">
      <c r="A615" s="471"/>
      <c r="B615" s="407"/>
      <c r="C615" s="471"/>
      <c r="D615" s="407"/>
      <c r="E615" s="536"/>
      <c r="F615" s="407"/>
      <c r="G615" s="407"/>
      <c r="H615" s="407"/>
      <c r="I615" s="407"/>
      <c r="J615" s="407"/>
      <c r="K615" s="407"/>
      <c r="L615" s="407"/>
      <c r="M615" s="407"/>
      <c r="N615" s="407"/>
      <c r="O615" s="407"/>
      <c r="P615" s="407"/>
      <c r="Q615" s="407"/>
      <c r="R615" s="407"/>
      <c r="S615" s="407"/>
      <c r="T615" s="407"/>
      <c r="U615" s="407"/>
      <c r="V615" s="407"/>
      <c r="W615" s="407"/>
      <c r="X615" s="407"/>
      <c r="Y615" s="407"/>
      <c r="Z615" s="407"/>
      <c r="AA615" s="407"/>
      <c r="AB615" s="407"/>
    </row>
    <row r="616" spans="1:28" x14ac:dyDescent="0.25">
      <c r="A616" s="471"/>
      <c r="B616" s="407"/>
      <c r="C616" s="471"/>
      <c r="D616" s="407"/>
      <c r="E616" s="536"/>
      <c r="F616" s="407"/>
      <c r="G616" s="407"/>
      <c r="H616" s="407"/>
      <c r="I616" s="407"/>
      <c r="J616" s="407"/>
      <c r="K616" s="407"/>
      <c r="L616" s="407"/>
      <c r="M616" s="407"/>
      <c r="N616" s="407"/>
      <c r="O616" s="407"/>
      <c r="P616" s="407"/>
      <c r="Q616" s="407"/>
      <c r="R616" s="407"/>
      <c r="S616" s="407"/>
      <c r="T616" s="407"/>
      <c r="U616" s="407"/>
      <c r="V616" s="407"/>
      <c r="W616" s="407"/>
      <c r="X616" s="407"/>
      <c r="Y616" s="407"/>
      <c r="Z616" s="407"/>
      <c r="AA616" s="407"/>
      <c r="AB616" s="407"/>
    </row>
    <row r="617" spans="1:28" x14ac:dyDescent="0.25">
      <c r="A617" s="471"/>
      <c r="B617" s="407"/>
      <c r="C617" s="471"/>
      <c r="D617" s="407"/>
      <c r="E617" s="536"/>
      <c r="F617" s="407"/>
      <c r="G617" s="407"/>
      <c r="H617" s="407"/>
      <c r="I617" s="407"/>
      <c r="J617" s="407"/>
      <c r="K617" s="407"/>
      <c r="L617" s="407"/>
      <c r="M617" s="407"/>
      <c r="N617" s="407"/>
      <c r="O617" s="407"/>
      <c r="P617" s="407"/>
      <c r="Q617" s="407"/>
      <c r="R617" s="407"/>
      <c r="S617" s="407"/>
      <c r="T617" s="407"/>
      <c r="U617" s="407"/>
      <c r="V617" s="407"/>
      <c r="W617" s="407"/>
      <c r="X617" s="407"/>
      <c r="Y617" s="407"/>
      <c r="Z617" s="407"/>
      <c r="AA617" s="407"/>
      <c r="AB617" s="407"/>
    </row>
    <row r="618" spans="1:28" x14ac:dyDescent="0.25">
      <c r="A618" s="471"/>
      <c r="B618" s="407"/>
      <c r="C618" s="471"/>
      <c r="D618" s="407"/>
      <c r="E618" s="536"/>
      <c r="F618" s="407"/>
      <c r="G618" s="407"/>
      <c r="H618" s="407"/>
      <c r="I618" s="407"/>
      <c r="J618" s="407"/>
      <c r="K618" s="407"/>
      <c r="L618" s="407"/>
      <c r="M618" s="407"/>
      <c r="N618" s="407"/>
      <c r="O618" s="407"/>
      <c r="P618" s="407"/>
      <c r="Q618" s="407"/>
      <c r="R618" s="407"/>
      <c r="S618" s="407"/>
      <c r="T618" s="407"/>
      <c r="U618" s="407"/>
      <c r="V618" s="407"/>
      <c r="W618" s="407"/>
      <c r="X618" s="407"/>
      <c r="Y618" s="407"/>
      <c r="Z618" s="407"/>
      <c r="AA618" s="407"/>
      <c r="AB618" s="407"/>
    </row>
    <row r="619" spans="1:28" x14ac:dyDescent="0.25">
      <c r="A619" s="471"/>
      <c r="B619" s="407"/>
      <c r="C619" s="471"/>
      <c r="D619" s="407"/>
      <c r="E619" s="536"/>
      <c r="F619" s="407"/>
      <c r="G619" s="407"/>
      <c r="H619" s="407"/>
      <c r="I619" s="407"/>
      <c r="J619" s="407"/>
      <c r="K619" s="407"/>
      <c r="L619" s="407"/>
      <c r="M619" s="407"/>
      <c r="N619" s="407"/>
      <c r="O619" s="407"/>
      <c r="P619" s="407"/>
      <c r="Q619" s="407"/>
      <c r="R619" s="407"/>
      <c r="S619" s="407"/>
      <c r="T619" s="407"/>
      <c r="U619" s="407"/>
      <c r="V619" s="407"/>
      <c r="W619" s="407"/>
      <c r="X619" s="407"/>
      <c r="Y619" s="407"/>
      <c r="Z619" s="407"/>
      <c r="AA619" s="407"/>
      <c r="AB619" s="407"/>
    </row>
    <row r="620" spans="1:28" x14ac:dyDescent="0.25">
      <c r="A620" s="471"/>
      <c r="B620" s="407"/>
      <c r="C620" s="471"/>
      <c r="D620" s="407"/>
      <c r="E620" s="536"/>
      <c r="F620" s="407"/>
      <c r="G620" s="407"/>
      <c r="H620" s="407"/>
      <c r="I620" s="407"/>
      <c r="J620" s="407"/>
      <c r="K620" s="407"/>
      <c r="L620" s="407"/>
      <c r="M620" s="407"/>
      <c r="N620" s="407"/>
      <c r="O620" s="407"/>
      <c r="P620" s="407"/>
      <c r="Q620" s="407"/>
      <c r="R620" s="407"/>
      <c r="S620" s="407"/>
      <c r="T620" s="407"/>
      <c r="U620" s="407"/>
      <c r="V620" s="407"/>
      <c r="W620" s="407"/>
      <c r="X620" s="407"/>
      <c r="Y620" s="407"/>
      <c r="Z620" s="407"/>
      <c r="AA620" s="407"/>
      <c r="AB620" s="407"/>
    </row>
    <row r="621" spans="1:28" x14ac:dyDescent="0.25">
      <c r="A621" s="471"/>
      <c r="B621" s="407"/>
      <c r="C621" s="471"/>
      <c r="D621" s="407"/>
      <c r="E621" s="536"/>
      <c r="F621" s="407"/>
      <c r="G621" s="407"/>
      <c r="H621" s="407"/>
      <c r="I621" s="407"/>
      <c r="J621" s="407"/>
      <c r="K621" s="407"/>
      <c r="L621" s="407"/>
      <c r="M621" s="407"/>
      <c r="N621" s="407"/>
      <c r="O621" s="407"/>
      <c r="P621" s="407"/>
      <c r="Q621" s="407"/>
      <c r="R621" s="407"/>
      <c r="S621" s="407"/>
      <c r="T621" s="407"/>
      <c r="U621" s="407"/>
      <c r="V621" s="407"/>
      <c r="W621" s="407"/>
      <c r="X621" s="407"/>
      <c r="Y621" s="407"/>
      <c r="Z621" s="407"/>
      <c r="AA621" s="407"/>
      <c r="AB621" s="407"/>
    </row>
    <row r="622" spans="1:28" x14ac:dyDescent="0.25">
      <c r="A622" s="471"/>
      <c r="B622" s="407"/>
      <c r="C622" s="471"/>
      <c r="D622" s="407"/>
      <c r="E622" s="536"/>
      <c r="F622" s="407"/>
      <c r="G622" s="407"/>
      <c r="H622" s="407"/>
      <c r="I622" s="407"/>
      <c r="J622" s="407"/>
      <c r="K622" s="407"/>
      <c r="L622" s="407"/>
      <c r="M622" s="407"/>
      <c r="N622" s="407"/>
      <c r="O622" s="407"/>
      <c r="P622" s="407"/>
      <c r="Q622" s="407"/>
      <c r="R622" s="407"/>
      <c r="S622" s="407"/>
      <c r="T622" s="407"/>
      <c r="U622" s="407"/>
      <c r="V622" s="407"/>
      <c r="W622" s="407"/>
      <c r="X622" s="407"/>
      <c r="Y622" s="407"/>
      <c r="Z622" s="407"/>
      <c r="AA622" s="407"/>
      <c r="AB622" s="407"/>
    </row>
    <row r="623" spans="1:28" x14ac:dyDescent="0.25">
      <c r="A623" s="471"/>
      <c r="B623" s="407"/>
      <c r="C623" s="471"/>
      <c r="D623" s="407"/>
      <c r="E623" s="536"/>
      <c r="F623" s="407"/>
      <c r="G623" s="407"/>
      <c r="H623" s="407"/>
      <c r="I623" s="407"/>
      <c r="J623" s="407"/>
      <c r="K623" s="407"/>
      <c r="L623" s="407"/>
      <c r="M623" s="407"/>
      <c r="N623" s="407"/>
      <c r="O623" s="407"/>
      <c r="P623" s="407"/>
      <c r="Q623" s="407"/>
      <c r="R623" s="407"/>
      <c r="S623" s="407"/>
      <c r="T623" s="407"/>
      <c r="U623" s="407"/>
      <c r="V623" s="407"/>
      <c r="W623" s="407"/>
      <c r="X623" s="407"/>
      <c r="Y623" s="407"/>
      <c r="Z623" s="407"/>
      <c r="AA623" s="407"/>
      <c r="AB623" s="407"/>
    </row>
    <row r="624" spans="1:28" x14ac:dyDescent="0.25">
      <c r="A624" s="471"/>
      <c r="B624" s="407"/>
      <c r="C624" s="471"/>
      <c r="D624" s="407"/>
      <c r="E624" s="536"/>
      <c r="F624" s="407"/>
      <c r="G624" s="407"/>
      <c r="H624" s="407"/>
      <c r="I624" s="407"/>
      <c r="J624" s="407"/>
      <c r="K624" s="407"/>
      <c r="L624" s="407"/>
      <c r="M624" s="407"/>
      <c r="N624" s="407"/>
      <c r="O624" s="407"/>
      <c r="P624" s="407"/>
      <c r="Q624" s="407"/>
      <c r="R624" s="407"/>
      <c r="S624" s="407"/>
      <c r="T624" s="407"/>
      <c r="U624" s="407"/>
      <c r="V624" s="407"/>
      <c r="W624" s="407"/>
      <c r="X624" s="407"/>
      <c r="Y624" s="407"/>
      <c r="Z624" s="407"/>
      <c r="AA624" s="407"/>
      <c r="AB624" s="407"/>
    </row>
    <row r="625" spans="1:28" x14ac:dyDescent="0.25">
      <c r="A625" s="471"/>
      <c r="B625" s="407"/>
      <c r="C625" s="471"/>
      <c r="D625" s="407"/>
      <c r="E625" s="536"/>
      <c r="F625" s="407"/>
      <c r="G625" s="407"/>
      <c r="H625" s="407"/>
      <c r="I625" s="407"/>
      <c r="J625" s="407"/>
      <c r="K625" s="407"/>
      <c r="L625" s="407"/>
      <c r="M625" s="407"/>
      <c r="N625" s="407"/>
      <c r="O625" s="407"/>
      <c r="P625" s="407"/>
      <c r="Q625" s="407"/>
      <c r="R625" s="407"/>
      <c r="S625" s="407"/>
      <c r="T625" s="407"/>
      <c r="U625" s="407"/>
      <c r="V625" s="407"/>
      <c r="W625" s="407"/>
      <c r="X625" s="407"/>
      <c r="Y625" s="407"/>
      <c r="Z625" s="407"/>
      <c r="AA625" s="407"/>
      <c r="AB625" s="407"/>
    </row>
    <row r="626" spans="1:28" x14ac:dyDescent="0.25">
      <c r="A626" s="471"/>
      <c r="B626" s="407"/>
      <c r="C626" s="471"/>
      <c r="D626" s="407"/>
      <c r="E626" s="536"/>
      <c r="F626" s="407"/>
      <c r="G626" s="407"/>
      <c r="H626" s="407"/>
      <c r="I626" s="407"/>
      <c r="J626" s="407"/>
      <c r="K626" s="407"/>
      <c r="L626" s="407"/>
      <c r="M626" s="407"/>
      <c r="N626" s="407"/>
      <c r="O626" s="407"/>
      <c r="P626" s="407"/>
      <c r="Q626" s="407"/>
      <c r="R626" s="407"/>
      <c r="S626" s="407"/>
      <c r="T626" s="407"/>
      <c r="U626" s="407"/>
      <c r="V626" s="407"/>
      <c r="W626" s="407"/>
      <c r="X626" s="407"/>
      <c r="Y626" s="407"/>
      <c r="Z626" s="407"/>
      <c r="AA626" s="407"/>
      <c r="AB626" s="407"/>
    </row>
    <row r="627" spans="1:28" x14ac:dyDescent="0.25">
      <c r="A627" s="471"/>
      <c r="B627" s="407"/>
      <c r="C627" s="471"/>
      <c r="D627" s="407"/>
      <c r="E627" s="536"/>
      <c r="F627" s="407"/>
      <c r="G627" s="407"/>
      <c r="H627" s="407"/>
      <c r="I627" s="407"/>
      <c r="J627" s="407"/>
      <c r="K627" s="407"/>
      <c r="L627" s="407"/>
      <c r="M627" s="407"/>
      <c r="N627" s="407"/>
      <c r="O627" s="407"/>
      <c r="P627" s="407"/>
      <c r="Q627" s="407"/>
      <c r="R627" s="407"/>
      <c r="S627" s="407"/>
      <c r="T627" s="407"/>
      <c r="U627" s="407"/>
      <c r="V627" s="407"/>
      <c r="W627" s="407"/>
      <c r="X627" s="407"/>
      <c r="Y627" s="407"/>
      <c r="Z627" s="407"/>
      <c r="AA627" s="407"/>
      <c r="AB627" s="407"/>
    </row>
    <row r="628" spans="1:28" x14ac:dyDescent="0.25">
      <c r="A628" s="471"/>
      <c r="B628" s="407"/>
      <c r="C628" s="471"/>
      <c r="D628" s="407"/>
      <c r="E628" s="536"/>
      <c r="F628" s="407"/>
      <c r="G628" s="407"/>
      <c r="H628" s="407"/>
      <c r="I628" s="407"/>
      <c r="J628" s="407"/>
      <c r="K628" s="407"/>
      <c r="L628" s="407"/>
      <c r="M628" s="407"/>
      <c r="N628" s="407"/>
      <c r="O628" s="407"/>
      <c r="P628" s="407"/>
      <c r="Q628" s="407"/>
      <c r="R628" s="407"/>
      <c r="S628" s="407"/>
      <c r="T628" s="407"/>
      <c r="U628" s="407"/>
      <c r="V628" s="407"/>
      <c r="W628" s="407"/>
      <c r="X628" s="407"/>
      <c r="Y628" s="407"/>
      <c r="Z628" s="407"/>
      <c r="AA628" s="407"/>
      <c r="AB628" s="407"/>
    </row>
    <row r="629" spans="1:28" x14ac:dyDescent="0.25">
      <c r="A629" s="471"/>
      <c r="B629" s="407"/>
      <c r="C629" s="471"/>
      <c r="D629" s="407"/>
      <c r="E629" s="536"/>
      <c r="F629" s="407"/>
      <c r="G629" s="407"/>
      <c r="H629" s="407"/>
      <c r="I629" s="407"/>
      <c r="J629" s="407"/>
      <c r="K629" s="407"/>
      <c r="L629" s="407"/>
      <c r="M629" s="407"/>
      <c r="N629" s="407"/>
      <c r="O629" s="407"/>
      <c r="P629" s="407"/>
      <c r="Q629" s="407"/>
      <c r="R629" s="407"/>
      <c r="S629" s="407"/>
      <c r="T629" s="407"/>
      <c r="U629" s="407"/>
      <c r="V629" s="407"/>
      <c r="W629" s="407"/>
      <c r="X629" s="407"/>
      <c r="Y629" s="407"/>
      <c r="Z629" s="407"/>
      <c r="AA629" s="407"/>
      <c r="AB629" s="407"/>
    </row>
    <row r="630" spans="1:28" x14ac:dyDescent="0.25">
      <c r="A630" s="471"/>
      <c r="B630" s="407"/>
      <c r="C630" s="471"/>
      <c r="D630" s="407"/>
      <c r="E630" s="536"/>
      <c r="F630" s="407"/>
      <c r="G630" s="407"/>
      <c r="H630" s="407"/>
      <c r="I630" s="407"/>
      <c r="J630" s="407"/>
      <c r="K630" s="407"/>
      <c r="L630" s="407"/>
      <c r="M630" s="407"/>
      <c r="N630" s="407"/>
      <c r="O630" s="407"/>
      <c r="P630" s="407"/>
      <c r="Q630" s="407"/>
      <c r="R630" s="407"/>
      <c r="S630" s="407"/>
      <c r="T630" s="407"/>
      <c r="U630" s="407"/>
      <c r="V630" s="407"/>
      <c r="W630" s="407"/>
      <c r="X630" s="407"/>
      <c r="Y630" s="407"/>
      <c r="Z630" s="407"/>
      <c r="AA630" s="407"/>
      <c r="AB630" s="407"/>
    </row>
    <row r="631" spans="1:28" x14ac:dyDescent="0.25">
      <c r="A631" s="471"/>
      <c r="B631" s="407"/>
      <c r="C631" s="471"/>
      <c r="D631" s="407"/>
      <c r="E631" s="536"/>
      <c r="F631" s="407"/>
      <c r="G631" s="407"/>
      <c r="H631" s="407"/>
      <c r="I631" s="407"/>
      <c r="J631" s="407"/>
      <c r="K631" s="407"/>
      <c r="L631" s="407"/>
      <c r="M631" s="407"/>
      <c r="N631" s="407"/>
      <c r="O631" s="407"/>
      <c r="P631" s="407"/>
      <c r="Q631" s="407"/>
      <c r="R631" s="407"/>
      <c r="S631" s="407"/>
      <c r="T631" s="407"/>
      <c r="U631" s="407"/>
      <c r="V631" s="407"/>
      <c r="W631" s="407"/>
      <c r="X631" s="407"/>
      <c r="Y631" s="407"/>
      <c r="Z631" s="407"/>
      <c r="AA631" s="407"/>
      <c r="AB631" s="407"/>
    </row>
    <row r="632" spans="1:28" x14ac:dyDescent="0.25">
      <c r="A632" s="471"/>
      <c r="B632" s="407"/>
      <c r="C632" s="471"/>
      <c r="D632" s="407"/>
      <c r="E632" s="536"/>
      <c r="F632" s="407"/>
      <c r="G632" s="407"/>
      <c r="H632" s="407"/>
      <c r="I632" s="407"/>
      <c r="J632" s="407"/>
      <c r="K632" s="407"/>
      <c r="L632" s="407"/>
      <c r="M632" s="407"/>
      <c r="N632" s="407"/>
      <c r="O632" s="407"/>
      <c r="P632" s="407"/>
      <c r="Q632" s="407"/>
      <c r="R632" s="407"/>
      <c r="S632" s="407"/>
      <c r="T632" s="407"/>
      <c r="U632" s="407"/>
      <c r="V632" s="407"/>
      <c r="W632" s="407"/>
      <c r="X632" s="407"/>
      <c r="Y632" s="407"/>
      <c r="Z632" s="407"/>
      <c r="AA632" s="407"/>
      <c r="AB632" s="407"/>
    </row>
    <row r="633" spans="1:28" x14ac:dyDescent="0.25">
      <c r="A633" s="471"/>
      <c r="B633" s="407"/>
      <c r="C633" s="471"/>
      <c r="D633" s="407"/>
      <c r="E633" s="536"/>
      <c r="F633" s="407"/>
      <c r="G633" s="407"/>
      <c r="H633" s="407"/>
      <c r="I633" s="407"/>
      <c r="J633" s="407"/>
      <c r="K633" s="407"/>
      <c r="L633" s="407"/>
      <c r="M633" s="407"/>
      <c r="N633" s="407"/>
      <c r="O633" s="407"/>
      <c r="P633" s="407"/>
      <c r="Q633" s="407"/>
      <c r="R633" s="407"/>
      <c r="S633" s="407"/>
      <c r="T633" s="407"/>
      <c r="U633" s="407"/>
      <c r="V633" s="407"/>
      <c r="W633" s="407"/>
      <c r="X633" s="407"/>
      <c r="Y633" s="407"/>
      <c r="Z633" s="407"/>
      <c r="AA633" s="407"/>
      <c r="AB633" s="407"/>
    </row>
    <row r="634" spans="1:28" x14ac:dyDescent="0.25">
      <c r="A634" s="471"/>
      <c r="B634" s="407"/>
      <c r="C634" s="471"/>
      <c r="D634" s="407"/>
      <c r="E634" s="536"/>
      <c r="F634" s="407"/>
      <c r="G634" s="407"/>
      <c r="H634" s="407"/>
      <c r="I634" s="407"/>
      <c r="J634" s="407"/>
      <c r="K634" s="407"/>
      <c r="L634" s="407"/>
      <c r="M634" s="407"/>
      <c r="N634" s="407"/>
      <c r="O634" s="407"/>
      <c r="P634" s="407"/>
      <c r="Q634" s="407"/>
      <c r="R634" s="407"/>
      <c r="S634" s="407"/>
      <c r="T634" s="407"/>
      <c r="U634" s="407"/>
      <c r="V634" s="407"/>
      <c r="W634" s="407"/>
      <c r="X634" s="407"/>
      <c r="Y634" s="407"/>
      <c r="Z634" s="407"/>
      <c r="AA634" s="407"/>
      <c r="AB634" s="407"/>
    </row>
    <row r="635" spans="1:28" x14ac:dyDescent="0.25">
      <c r="A635" s="471"/>
      <c r="B635" s="407"/>
      <c r="C635" s="471"/>
      <c r="D635" s="407"/>
      <c r="E635" s="536"/>
      <c r="F635" s="407"/>
      <c r="G635" s="407"/>
      <c r="H635" s="407"/>
      <c r="I635" s="407"/>
      <c r="J635" s="407"/>
      <c r="K635" s="407"/>
      <c r="L635" s="407"/>
      <c r="M635" s="407"/>
      <c r="N635" s="407"/>
      <c r="O635" s="407"/>
      <c r="P635" s="407"/>
      <c r="Q635" s="407"/>
      <c r="R635" s="407"/>
      <c r="S635" s="407"/>
      <c r="T635" s="407"/>
      <c r="U635" s="407"/>
      <c r="V635" s="407"/>
      <c r="W635" s="407"/>
      <c r="X635" s="407"/>
      <c r="Y635" s="407"/>
      <c r="Z635" s="407"/>
      <c r="AA635" s="407"/>
      <c r="AB635" s="407"/>
    </row>
    <row r="636" spans="1:28" x14ac:dyDescent="0.25">
      <c r="A636" s="471"/>
      <c r="B636" s="407"/>
      <c r="C636" s="471"/>
      <c r="D636" s="407"/>
      <c r="E636" s="536"/>
      <c r="F636" s="407"/>
      <c r="G636" s="407"/>
      <c r="H636" s="407"/>
      <c r="I636" s="407"/>
      <c r="J636" s="407"/>
      <c r="K636" s="407"/>
      <c r="L636" s="407"/>
      <c r="M636" s="407"/>
      <c r="N636" s="407"/>
      <c r="O636" s="407"/>
      <c r="P636" s="407"/>
      <c r="Q636" s="407"/>
      <c r="R636" s="407"/>
      <c r="S636" s="407"/>
      <c r="T636" s="407"/>
      <c r="U636" s="407"/>
      <c r="V636" s="407"/>
      <c r="W636" s="407"/>
      <c r="X636" s="407"/>
      <c r="Y636" s="407"/>
      <c r="Z636" s="407"/>
      <c r="AA636" s="407"/>
      <c r="AB636" s="407"/>
    </row>
    <row r="637" spans="1:28" x14ac:dyDescent="0.25">
      <c r="A637" s="471"/>
      <c r="B637" s="407"/>
      <c r="C637" s="471"/>
      <c r="D637" s="407"/>
      <c r="E637" s="536"/>
      <c r="F637" s="407"/>
      <c r="G637" s="407"/>
      <c r="H637" s="407"/>
      <c r="I637" s="407"/>
      <c r="J637" s="407"/>
      <c r="K637" s="407"/>
      <c r="L637" s="407"/>
      <c r="M637" s="407"/>
      <c r="N637" s="407"/>
      <c r="O637" s="407"/>
      <c r="P637" s="407"/>
      <c r="Q637" s="407"/>
      <c r="R637" s="407"/>
      <c r="S637" s="407"/>
      <c r="T637" s="407"/>
      <c r="U637" s="407"/>
      <c r="V637" s="407"/>
      <c r="W637" s="407"/>
      <c r="X637" s="407"/>
      <c r="Y637" s="407"/>
      <c r="Z637" s="407"/>
      <c r="AA637" s="407"/>
      <c r="AB637" s="407"/>
    </row>
    <row r="638" spans="1:28" x14ac:dyDescent="0.25">
      <c r="A638" s="471"/>
      <c r="B638" s="407"/>
      <c r="C638" s="471"/>
      <c r="D638" s="407"/>
      <c r="E638" s="536"/>
      <c r="F638" s="407"/>
      <c r="G638" s="407"/>
      <c r="H638" s="407"/>
      <c r="I638" s="407"/>
      <c r="J638" s="407"/>
      <c r="K638" s="407"/>
      <c r="L638" s="407"/>
      <c r="M638" s="407"/>
      <c r="N638" s="407"/>
      <c r="O638" s="407"/>
      <c r="P638" s="407"/>
      <c r="Q638" s="407"/>
      <c r="R638" s="407"/>
      <c r="S638" s="407"/>
      <c r="T638" s="407"/>
      <c r="U638" s="407"/>
      <c r="V638" s="407"/>
      <c r="W638" s="407"/>
      <c r="X638" s="407"/>
      <c r="Y638" s="407"/>
      <c r="Z638" s="407"/>
      <c r="AA638" s="407"/>
      <c r="AB638" s="407"/>
    </row>
    <row r="639" spans="1:28" x14ac:dyDescent="0.25">
      <c r="A639" s="471"/>
      <c r="B639" s="407"/>
      <c r="C639" s="471"/>
      <c r="D639" s="407"/>
      <c r="E639" s="536"/>
      <c r="F639" s="407"/>
      <c r="G639" s="407"/>
      <c r="H639" s="407"/>
      <c r="I639" s="407"/>
      <c r="J639" s="407"/>
      <c r="K639" s="407"/>
      <c r="L639" s="407"/>
      <c r="M639" s="407"/>
      <c r="N639" s="407"/>
      <c r="O639" s="407"/>
      <c r="P639" s="407"/>
      <c r="Q639" s="407"/>
      <c r="R639" s="407"/>
      <c r="S639" s="407"/>
      <c r="T639" s="407"/>
      <c r="U639" s="407"/>
      <c r="V639" s="407"/>
      <c r="W639" s="407"/>
      <c r="X639" s="407"/>
      <c r="Y639" s="407"/>
      <c r="Z639" s="407"/>
      <c r="AA639" s="407"/>
      <c r="AB639" s="407"/>
    </row>
    <row r="640" spans="1:28" x14ac:dyDescent="0.25">
      <c r="A640" s="471"/>
      <c r="B640" s="407"/>
      <c r="C640" s="471"/>
      <c r="D640" s="407"/>
      <c r="E640" s="536"/>
      <c r="F640" s="407"/>
      <c r="G640" s="407"/>
      <c r="H640" s="407"/>
      <c r="I640" s="407"/>
      <c r="J640" s="407"/>
      <c r="K640" s="407"/>
      <c r="L640" s="407"/>
      <c r="M640" s="407"/>
      <c r="N640" s="407"/>
      <c r="O640" s="407"/>
      <c r="P640" s="407"/>
      <c r="Q640" s="407"/>
      <c r="R640" s="407"/>
      <c r="S640" s="407"/>
      <c r="T640" s="407"/>
      <c r="U640" s="407"/>
      <c r="V640" s="407"/>
      <c r="W640" s="407"/>
      <c r="X640" s="407"/>
      <c r="Y640" s="407"/>
      <c r="Z640" s="407"/>
      <c r="AA640" s="407"/>
      <c r="AB640" s="407"/>
    </row>
    <row r="641" spans="1:28" x14ac:dyDescent="0.25">
      <c r="A641" s="471"/>
      <c r="B641" s="407"/>
      <c r="C641" s="471"/>
      <c r="D641" s="407"/>
      <c r="E641" s="536"/>
      <c r="F641" s="407"/>
      <c r="G641" s="407"/>
      <c r="H641" s="407"/>
      <c r="I641" s="407"/>
      <c r="J641" s="407"/>
      <c r="K641" s="407"/>
      <c r="L641" s="407"/>
      <c r="M641" s="407"/>
      <c r="N641" s="407"/>
      <c r="O641" s="407"/>
      <c r="P641" s="407"/>
      <c r="Q641" s="407"/>
      <c r="R641" s="407"/>
      <c r="S641" s="407"/>
      <c r="T641" s="407"/>
      <c r="U641" s="407"/>
      <c r="V641" s="407"/>
      <c r="W641" s="407"/>
      <c r="X641" s="407"/>
      <c r="Y641" s="407"/>
      <c r="Z641" s="407"/>
      <c r="AA641" s="407"/>
      <c r="AB641" s="407"/>
    </row>
    <row r="642" spans="1:28" x14ac:dyDescent="0.25">
      <c r="A642" s="471"/>
      <c r="B642" s="407"/>
      <c r="C642" s="471"/>
      <c r="D642" s="407"/>
      <c r="E642" s="536"/>
      <c r="F642" s="407"/>
      <c r="G642" s="407"/>
      <c r="H642" s="407"/>
      <c r="I642" s="407"/>
      <c r="J642" s="407"/>
      <c r="K642" s="407"/>
      <c r="L642" s="407"/>
      <c r="M642" s="407"/>
      <c r="N642" s="407"/>
      <c r="O642" s="407"/>
      <c r="P642" s="407"/>
      <c r="Q642" s="407"/>
      <c r="R642" s="407"/>
      <c r="S642" s="407"/>
      <c r="T642" s="407"/>
      <c r="U642" s="407"/>
      <c r="V642" s="407"/>
      <c r="W642" s="407"/>
      <c r="X642" s="407"/>
      <c r="Y642" s="407"/>
      <c r="Z642" s="407"/>
      <c r="AA642" s="407"/>
      <c r="AB642" s="407"/>
    </row>
    <row r="643" spans="1:28" x14ac:dyDescent="0.25">
      <c r="A643" s="471"/>
      <c r="B643" s="407"/>
      <c r="C643" s="471"/>
      <c r="D643" s="407"/>
      <c r="E643" s="536"/>
      <c r="F643" s="407"/>
      <c r="G643" s="407"/>
      <c r="H643" s="407"/>
      <c r="I643" s="407"/>
      <c r="J643" s="407"/>
      <c r="K643" s="407"/>
      <c r="L643" s="407"/>
      <c r="M643" s="407"/>
      <c r="N643" s="407"/>
      <c r="O643" s="407"/>
      <c r="P643" s="407"/>
      <c r="Q643" s="407"/>
      <c r="R643" s="407"/>
      <c r="S643" s="407"/>
      <c r="T643" s="407"/>
      <c r="U643" s="407"/>
      <c r="V643" s="407"/>
      <c r="W643" s="407"/>
      <c r="X643" s="407"/>
      <c r="Y643" s="407"/>
      <c r="Z643" s="407"/>
      <c r="AA643" s="407"/>
      <c r="AB643" s="407"/>
    </row>
    <row r="644" spans="1:28" x14ac:dyDescent="0.25">
      <c r="A644" s="471"/>
      <c r="B644" s="407"/>
      <c r="C644" s="471"/>
      <c r="D644" s="407"/>
      <c r="E644" s="536"/>
      <c r="F644" s="407"/>
      <c r="G644" s="407"/>
      <c r="H644" s="407"/>
      <c r="I644" s="407"/>
      <c r="J644" s="407"/>
      <c r="K644" s="407"/>
      <c r="L644" s="407"/>
      <c r="M644" s="407"/>
      <c r="N644" s="407"/>
      <c r="O644" s="407"/>
      <c r="P644" s="407"/>
      <c r="Q644" s="407"/>
      <c r="R644" s="407"/>
      <c r="S644" s="407"/>
      <c r="T644" s="407"/>
      <c r="U644" s="407"/>
      <c r="V644" s="407"/>
      <c r="W644" s="407"/>
      <c r="X644" s="407"/>
      <c r="Y644" s="407"/>
      <c r="Z644" s="407"/>
      <c r="AA644" s="407"/>
      <c r="AB644" s="407"/>
    </row>
    <row r="645" spans="1:28" x14ac:dyDescent="0.25">
      <c r="A645" s="471"/>
      <c r="B645" s="407"/>
      <c r="C645" s="471"/>
      <c r="D645" s="407"/>
      <c r="E645" s="536"/>
      <c r="F645" s="407"/>
      <c r="G645" s="407"/>
      <c r="H645" s="407"/>
      <c r="I645" s="407"/>
      <c r="J645" s="407"/>
      <c r="K645" s="407"/>
      <c r="L645" s="407"/>
      <c r="M645" s="407"/>
      <c r="N645" s="407"/>
      <c r="O645" s="407"/>
      <c r="P645" s="407"/>
      <c r="Q645" s="407"/>
      <c r="R645" s="407"/>
      <c r="S645" s="407"/>
      <c r="T645" s="407"/>
      <c r="U645" s="407"/>
      <c r="V645" s="407"/>
      <c r="W645" s="407"/>
      <c r="X645" s="407"/>
      <c r="Y645" s="407"/>
      <c r="Z645" s="407"/>
      <c r="AA645" s="407"/>
      <c r="AB645" s="407"/>
    </row>
    <row r="646" spans="1:28" x14ac:dyDescent="0.25">
      <c r="A646" s="471"/>
      <c r="B646" s="407"/>
      <c r="C646" s="471"/>
      <c r="D646" s="407"/>
      <c r="E646" s="536"/>
      <c r="F646" s="407"/>
      <c r="G646" s="407"/>
      <c r="H646" s="407"/>
      <c r="I646" s="407"/>
      <c r="J646" s="407"/>
      <c r="K646" s="407"/>
      <c r="L646" s="407"/>
      <c r="M646" s="407"/>
      <c r="N646" s="407"/>
      <c r="O646" s="407"/>
      <c r="P646" s="407"/>
      <c r="Q646" s="407"/>
      <c r="R646" s="407"/>
      <c r="S646" s="407"/>
      <c r="T646" s="407"/>
      <c r="U646" s="407"/>
      <c r="V646" s="407"/>
      <c r="W646" s="407"/>
      <c r="X646" s="407"/>
      <c r="Y646" s="407"/>
      <c r="Z646" s="407"/>
      <c r="AA646" s="407"/>
      <c r="AB646" s="407"/>
    </row>
    <row r="647" spans="1:28" x14ac:dyDescent="0.25">
      <c r="A647" s="471"/>
      <c r="B647" s="407"/>
      <c r="C647" s="471"/>
      <c r="D647" s="407"/>
      <c r="E647" s="536"/>
      <c r="F647" s="407"/>
      <c r="G647" s="407"/>
      <c r="H647" s="407"/>
      <c r="I647" s="407"/>
      <c r="J647" s="407"/>
      <c r="K647" s="407"/>
      <c r="L647" s="407"/>
      <c r="M647" s="407"/>
      <c r="N647" s="407"/>
      <c r="O647" s="407"/>
      <c r="P647" s="407"/>
      <c r="Q647" s="407"/>
      <c r="R647" s="407"/>
      <c r="S647" s="407"/>
      <c r="T647" s="407"/>
      <c r="U647" s="407"/>
      <c r="V647" s="407"/>
      <c r="W647" s="407"/>
      <c r="X647" s="407"/>
      <c r="Y647" s="407"/>
      <c r="Z647" s="407"/>
      <c r="AA647" s="407"/>
      <c r="AB647" s="407"/>
    </row>
    <row r="648" spans="1:28" x14ac:dyDescent="0.25">
      <c r="A648" s="471"/>
      <c r="B648" s="407"/>
      <c r="C648" s="471"/>
      <c r="D648" s="407"/>
      <c r="E648" s="536"/>
      <c r="F648" s="407"/>
      <c r="G648" s="407"/>
      <c r="H648" s="407"/>
      <c r="I648" s="407"/>
      <c r="J648" s="407"/>
      <c r="K648" s="407"/>
      <c r="L648" s="407"/>
      <c r="M648" s="407"/>
      <c r="N648" s="407"/>
      <c r="O648" s="407"/>
      <c r="P648" s="407"/>
      <c r="Q648" s="407"/>
      <c r="R648" s="407"/>
      <c r="S648" s="407"/>
      <c r="T648" s="407"/>
      <c r="U648" s="407"/>
      <c r="V648" s="407"/>
      <c r="W648" s="407"/>
      <c r="X648" s="407"/>
      <c r="Y648" s="407"/>
      <c r="Z648" s="407"/>
      <c r="AA648" s="407"/>
      <c r="AB648" s="407"/>
    </row>
    <row r="649" spans="1:28" x14ac:dyDescent="0.25">
      <c r="A649" s="471"/>
      <c r="B649" s="407"/>
      <c r="C649" s="471"/>
      <c r="D649" s="407"/>
      <c r="E649" s="536"/>
      <c r="F649" s="407"/>
      <c r="G649" s="407"/>
      <c r="H649" s="407"/>
      <c r="I649" s="407"/>
      <c r="J649" s="407"/>
      <c r="K649" s="407"/>
      <c r="L649" s="407"/>
      <c r="M649" s="407"/>
      <c r="N649" s="407"/>
      <c r="O649" s="407"/>
      <c r="P649" s="407"/>
      <c r="Q649" s="407"/>
      <c r="R649" s="407"/>
      <c r="S649" s="407"/>
      <c r="T649" s="407"/>
      <c r="U649" s="407"/>
      <c r="V649" s="407"/>
      <c r="W649" s="407"/>
      <c r="X649" s="407"/>
      <c r="Y649" s="407"/>
      <c r="Z649" s="407"/>
      <c r="AA649" s="407"/>
      <c r="AB649" s="407"/>
    </row>
    <row r="650" spans="1:28" x14ac:dyDescent="0.25">
      <c r="A650" s="471"/>
      <c r="B650" s="407"/>
      <c r="C650" s="471"/>
      <c r="D650" s="407"/>
      <c r="E650" s="536"/>
      <c r="F650" s="407"/>
      <c r="G650" s="407"/>
      <c r="H650" s="407"/>
      <c r="I650" s="407"/>
      <c r="J650" s="407"/>
      <c r="K650" s="407"/>
      <c r="L650" s="407"/>
      <c r="M650" s="407"/>
      <c r="N650" s="407"/>
      <c r="O650" s="407"/>
      <c r="P650" s="407"/>
      <c r="Q650" s="407"/>
      <c r="R650" s="407"/>
      <c r="S650" s="407"/>
      <c r="T650" s="407"/>
      <c r="U650" s="407"/>
      <c r="V650" s="407"/>
      <c r="W650" s="407"/>
      <c r="X650" s="407"/>
      <c r="Y650" s="407"/>
      <c r="Z650" s="407"/>
      <c r="AA650" s="407"/>
      <c r="AB650" s="407"/>
    </row>
    <row r="651" spans="1:28" x14ac:dyDescent="0.25">
      <c r="A651" s="471"/>
      <c r="B651" s="407"/>
      <c r="C651" s="471"/>
      <c r="D651" s="407"/>
      <c r="E651" s="536"/>
      <c r="F651" s="407"/>
      <c r="G651" s="407"/>
      <c r="H651" s="407"/>
      <c r="I651" s="407"/>
      <c r="J651" s="407"/>
      <c r="K651" s="407"/>
      <c r="L651" s="407"/>
      <c r="M651" s="407"/>
      <c r="N651" s="407"/>
      <c r="O651" s="407"/>
      <c r="P651" s="407"/>
      <c r="Q651" s="407"/>
      <c r="R651" s="407"/>
      <c r="S651" s="407"/>
      <c r="T651" s="407"/>
      <c r="U651" s="407"/>
      <c r="V651" s="407"/>
      <c r="W651" s="407"/>
      <c r="X651" s="407"/>
      <c r="Y651" s="407"/>
      <c r="Z651" s="407"/>
      <c r="AA651" s="407"/>
      <c r="AB651" s="407"/>
    </row>
    <row r="652" spans="1:28" x14ac:dyDescent="0.25">
      <c r="A652" s="471"/>
      <c r="B652" s="407"/>
      <c r="C652" s="471"/>
      <c r="D652" s="407"/>
      <c r="E652" s="536"/>
      <c r="F652" s="407"/>
      <c r="G652" s="407"/>
      <c r="H652" s="407"/>
      <c r="I652" s="407"/>
      <c r="J652" s="407"/>
      <c r="K652" s="407"/>
      <c r="L652" s="407"/>
      <c r="M652" s="407"/>
      <c r="N652" s="407"/>
      <c r="O652" s="407"/>
      <c r="P652" s="407"/>
      <c r="Q652" s="407"/>
      <c r="R652" s="407"/>
      <c r="S652" s="407"/>
      <c r="T652" s="407"/>
      <c r="U652" s="407"/>
      <c r="V652" s="407"/>
      <c r="W652" s="407"/>
      <c r="X652" s="407"/>
      <c r="Y652" s="407"/>
      <c r="Z652" s="407"/>
      <c r="AA652" s="407"/>
      <c r="AB652" s="407"/>
    </row>
    <row r="653" spans="1:28" x14ac:dyDescent="0.25">
      <c r="A653" s="471"/>
      <c r="B653" s="407"/>
      <c r="C653" s="471"/>
      <c r="D653" s="407"/>
      <c r="E653" s="536"/>
      <c r="F653" s="407"/>
      <c r="G653" s="407"/>
      <c r="H653" s="407"/>
      <c r="I653" s="407"/>
      <c r="J653" s="407"/>
      <c r="K653" s="407"/>
      <c r="L653" s="407"/>
      <c r="M653" s="407"/>
      <c r="N653" s="407"/>
      <c r="O653" s="407"/>
      <c r="P653" s="407"/>
      <c r="Q653" s="407"/>
      <c r="R653" s="407"/>
      <c r="S653" s="407"/>
      <c r="T653" s="407"/>
      <c r="U653" s="407"/>
      <c r="V653" s="407"/>
      <c r="W653" s="407"/>
      <c r="X653" s="407"/>
      <c r="Y653" s="407"/>
      <c r="Z653" s="407"/>
      <c r="AA653" s="407"/>
      <c r="AB653" s="407"/>
    </row>
    <row r="654" spans="1:28" x14ac:dyDescent="0.25">
      <c r="A654" s="471"/>
      <c r="B654" s="407"/>
      <c r="C654" s="471"/>
      <c r="D654" s="407"/>
      <c r="E654" s="536"/>
      <c r="F654" s="407"/>
      <c r="G654" s="407"/>
      <c r="H654" s="407"/>
      <c r="I654" s="407"/>
      <c r="J654" s="407"/>
      <c r="K654" s="407"/>
      <c r="L654" s="407"/>
      <c r="M654" s="407"/>
      <c r="N654" s="407"/>
      <c r="O654" s="407"/>
      <c r="P654" s="407"/>
      <c r="Q654" s="407"/>
      <c r="R654" s="407"/>
      <c r="S654" s="407"/>
      <c r="T654" s="407"/>
      <c r="U654" s="407"/>
      <c r="V654" s="407"/>
      <c r="W654" s="407"/>
      <c r="X654" s="407"/>
      <c r="Y654" s="407"/>
      <c r="Z654" s="407"/>
      <c r="AA654" s="407"/>
      <c r="AB654" s="407"/>
    </row>
    <row r="655" spans="1:28" x14ac:dyDescent="0.25">
      <c r="A655" s="471"/>
      <c r="B655" s="407"/>
      <c r="C655" s="471"/>
      <c r="D655" s="407"/>
      <c r="E655" s="536"/>
      <c r="F655" s="407"/>
      <c r="G655" s="407"/>
      <c r="H655" s="407"/>
      <c r="I655" s="407"/>
      <c r="J655" s="407"/>
      <c r="K655" s="407"/>
      <c r="L655" s="407"/>
      <c r="M655" s="407"/>
      <c r="N655" s="407"/>
      <c r="O655" s="407"/>
      <c r="P655" s="407"/>
      <c r="Q655" s="407"/>
      <c r="R655" s="407"/>
      <c r="S655" s="407"/>
      <c r="T655" s="407"/>
      <c r="U655" s="407"/>
      <c r="V655" s="407"/>
      <c r="W655" s="407"/>
      <c r="X655" s="407"/>
      <c r="Y655" s="407"/>
      <c r="Z655" s="407"/>
      <c r="AA655" s="407"/>
      <c r="AB655" s="407"/>
    </row>
    <row r="656" spans="1:28" x14ac:dyDescent="0.25">
      <c r="A656" s="471"/>
      <c r="B656" s="407"/>
      <c r="C656" s="471"/>
      <c r="D656" s="407"/>
      <c r="E656" s="536"/>
      <c r="F656" s="407"/>
      <c r="G656" s="407"/>
      <c r="H656" s="407"/>
      <c r="I656" s="407"/>
      <c r="J656" s="407"/>
      <c r="K656" s="407"/>
      <c r="L656" s="407"/>
      <c r="M656" s="407"/>
      <c r="N656" s="407"/>
      <c r="O656" s="407"/>
      <c r="P656" s="407"/>
      <c r="Q656" s="407"/>
      <c r="R656" s="407"/>
      <c r="S656" s="407"/>
      <c r="T656" s="407"/>
      <c r="U656" s="407"/>
      <c r="V656" s="407"/>
      <c r="W656" s="407"/>
      <c r="X656" s="407"/>
      <c r="Y656" s="407"/>
      <c r="Z656" s="407"/>
      <c r="AA656" s="407"/>
      <c r="AB656" s="407"/>
    </row>
    <row r="657" spans="1:28" x14ac:dyDescent="0.25">
      <c r="A657" s="471"/>
      <c r="B657" s="407"/>
      <c r="C657" s="471"/>
      <c r="D657" s="407"/>
      <c r="E657" s="536"/>
      <c r="F657" s="407"/>
      <c r="G657" s="407"/>
      <c r="H657" s="407"/>
      <c r="I657" s="407"/>
      <c r="J657" s="407"/>
      <c r="K657" s="407"/>
      <c r="L657" s="407"/>
      <c r="M657" s="407"/>
      <c r="N657" s="407"/>
      <c r="O657" s="407"/>
      <c r="P657" s="407"/>
      <c r="Q657" s="407"/>
      <c r="R657" s="407"/>
      <c r="S657" s="407"/>
      <c r="T657" s="407"/>
      <c r="U657" s="407"/>
      <c r="V657" s="407"/>
      <c r="W657" s="407"/>
      <c r="X657" s="407"/>
      <c r="Y657" s="407"/>
      <c r="Z657" s="407"/>
      <c r="AA657" s="407"/>
      <c r="AB657" s="407"/>
    </row>
    <row r="658" spans="1:28" x14ac:dyDescent="0.25">
      <c r="A658" s="471"/>
      <c r="B658" s="407"/>
      <c r="C658" s="471"/>
      <c r="D658" s="407"/>
      <c r="E658" s="536"/>
      <c r="F658" s="407"/>
      <c r="G658" s="407"/>
      <c r="H658" s="407"/>
      <c r="I658" s="407"/>
      <c r="J658" s="407"/>
      <c r="K658" s="407"/>
      <c r="L658" s="407"/>
      <c r="M658" s="407"/>
      <c r="N658" s="407"/>
      <c r="O658" s="407"/>
      <c r="P658" s="407"/>
      <c r="Q658" s="407"/>
      <c r="R658" s="407"/>
      <c r="S658" s="407"/>
      <c r="T658" s="407"/>
      <c r="U658" s="407"/>
      <c r="V658" s="407"/>
      <c r="W658" s="407"/>
      <c r="X658" s="407"/>
      <c r="Y658" s="407"/>
      <c r="Z658" s="407"/>
      <c r="AA658" s="407"/>
      <c r="AB658" s="407"/>
    </row>
    <row r="659" spans="1:28" x14ac:dyDescent="0.25">
      <c r="A659" s="471"/>
      <c r="B659" s="407"/>
      <c r="C659" s="471"/>
      <c r="D659" s="407"/>
      <c r="E659" s="536"/>
      <c r="F659" s="407"/>
      <c r="G659" s="407"/>
      <c r="H659" s="407"/>
      <c r="I659" s="407"/>
      <c r="J659" s="407"/>
      <c r="K659" s="407"/>
      <c r="L659" s="407"/>
      <c r="M659" s="407"/>
      <c r="N659" s="407"/>
      <c r="O659" s="407"/>
      <c r="P659" s="407"/>
      <c r="Q659" s="407"/>
      <c r="R659" s="407"/>
      <c r="S659" s="407"/>
      <c r="T659" s="407"/>
      <c r="U659" s="407"/>
      <c r="V659" s="407"/>
      <c r="W659" s="407"/>
      <c r="X659" s="407"/>
      <c r="Y659" s="407"/>
      <c r="Z659" s="407"/>
      <c r="AA659" s="407"/>
      <c r="AB659" s="407"/>
    </row>
    <row r="660" spans="1:28" x14ac:dyDescent="0.25">
      <c r="A660" s="471"/>
      <c r="B660" s="407"/>
      <c r="C660" s="471"/>
      <c r="D660" s="407"/>
      <c r="E660" s="536"/>
      <c r="F660" s="407"/>
      <c r="G660" s="407"/>
      <c r="H660" s="407"/>
      <c r="I660" s="407"/>
      <c r="J660" s="407"/>
      <c r="K660" s="407"/>
      <c r="L660" s="407"/>
      <c r="M660" s="407"/>
      <c r="N660" s="407"/>
      <c r="O660" s="407"/>
      <c r="P660" s="407"/>
      <c r="Q660" s="407"/>
      <c r="R660" s="407"/>
      <c r="S660" s="407"/>
      <c r="T660" s="407"/>
      <c r="U660" s="407"/>
      <c r="V660" s="407"/>
      <c r="W660" s="407"/>
      <c r="X660" s="407"/>
      <c r="Y660" s="407"/>
      <c r="Z660" s="407"/>
      <c r="AA660" s="407"/>
      <c r="AB660" s="407"/>
    </row>
    <row r="661" spans="1:28" x14ac:dyDescent="0.25">
      <c r="A661" s="471"/>
      <c r="B661" s="407"/>
      <c r="C661" s="471"/>
      <c r="D661" s="407"/>
      <c r="E661" s="536"/>
      <c r="F661" s="407"/>
      <c r="G661" s="407"/>
      <c r="H661" s="407"/>
      <c r="I661" s="407"/>
      <c r="J661" s="407"/>
      <c r="K661" s="407"/>
      <c r="L661" s="407"/>
      <c r="M661" s="407"/>
      <c r="N661" s="407"/>
      <c r="O661" s="407"/>
      <c r="P661" s="407"/>
      <c r="Q661" s="407"/>
      <c r="R661" s="407"/>
      <c r="S661" s="407"/>
      <c r="T661" s="407"/>
      <c r="U661" s="407"/>
      <c r="V661" s="407"/>
      <c r="W661" s="407"/>
      <c r="X661" s="407"/>
      <c r="Y661" s="407"/>
      <c r="Z661" s="407"/>
      <c r="AA661" s="407"/>
      <c r="AB661" s="407"/>
    </row>
    <row r="662" spans="1:28" x14ac:dyDescent="0.25">
      <c r="A662" s="471"/>
      <c r="B662" s="407"/>
      <c r="C662" s="471"/>
      <c r="D662" s="407"/>
      <c r="E662" s="536"/>
      <c r="F662" s="407"/>
      <c r="G662" s="407"/>
      <c r="H662" s="407"/>
      <c r="I662" s="407"/>
      <c r="J662" s="407"/>
      <c r="K662" s="407"/>
      <c r="L662" s="407"/>
      <c r="M662" s="407"/>
      <c r="N662" s="407"/>
      <c r="O662" s="407"/>
      <c r="P662" s="407"/>
      <c r="Q662" s="407"/>
      <c r="R662" s="407"/>
      <c r="S662" s="407"/>
      <c r="T662" s="407"/>
      <c r="U662" s="407"/>
      <c r="V662" s="407"/>
      <c r="W662" s="407"/>
      <c r="X662" s="407"/>
      <c r="Y662" s="407"/>
      <c r="Z662" s="407"/>
      <c r="AA662" s="407"/>
      <c r="AB662" s="407"/>
    </row>
    <row r="663" spans="1:28" x14ac:dyDescent="0.25">
      <c r="A663" s="471"/>
      <c r="B663" s="407"/>
      <c r="C663" s="471"/>
      <c r="D663" s="407"/>
      <c r="E663" s="536"/>
      <c r="F663" s="407"/>
      <c r="G663" s="407"/>
      <c r="H663" s="407"/>
      <c r="I663" s="407"/>
      <c r="J663" s="407"/>
      <c r="K663" s="407"/>
      <c r="L663" s="407"/>
      <c r="M663" s="407"/>
      <c r="N663" s="407"/>
      <c r="O663" s="407"/>
      <c r="P663" s="407"/>
      <c r="Q663" s="407"/>
      <c r="R663" s="407"/>
      <c r="S663" s="407"/>
      <c r="T663" s="407"/>
      <c r="U663" s="407"/>
      <c r="V663" s="407"/>
      <c r="W663" s="407"/>
      <c r="X663" s="407"/>
      <c r="Y663" s="407"/>
      <c r="Z663" s="407"/>
      <c r="AA663" s="407"/>
      <c r="AB663" s="407"/>
    </row>
    <row r="664" spans="1:28" x14ac:dyDescent="0.25">
      <c r="A664" s="471"/>
      <c r="B664" s="407"/>
      <c r="C664" s="471"/>
      <c r="D664" s="407"/>
      <c r="E664" s="536"/>
      <c r="F664" s="407"/>
      <c r="G664" s="407"/>
      <c r="H664" s="407"/>
      <c r="I664" s="407"/>
      <c r="J664" s="407"/>
      <c r="K664" s="407"/>
      <c r="L664" s="407"/>
      <c r="M664" s="407"/>
      <c r="N664" s="407"/>
      <c r="O664" s="407"/>
      <c r="P664" s="407"/>
      <c r="Q664" s="407"/>
      <c r="R664" s="407"/>
      <c r="S664" s="407"/>
      <c r="T664" s="407"/>
      <c r="U664" s="407"/>
      <c r="V664" s="407"/>
      <c r="W664" s="407"/>
      <c r="X664" s="407"/>
      <c r="Y664" s="407"/>
      <c r="Z664" s="407"/>
      <c r="AA664" s="407"/>
      <c r="AB664" s="407"/>
    </row>
    <row r="665" spans="1:28" x14ac:dyDescent="0.25">
      <c r="A665" s="471"/>
      <c r="B665" s="407"/>
      <c r="C665" s="471"/>
      <c r="D665" s="407"/>
      <c r="E665" s="536"/>
      <c r="F665" s="407"/>
      <c r="G665" s="407"/>
      <c r="H665" s="407"/>
      <c r="I665" s="407"/>
      <c r="J665" s="407"/>
      <c r="K665" s="407"/>
      <c r="L665" s="407"/>
      <c r="M665" s="407"/>
      <c r="N665" s="407"/>
      <c r="O665" s="407"/>
      <c r="P665" s="407"/>
      <c r="Q665" s="407"/>
      <c r="R665" s="407"/>
      <c r="S665" s="407"/>
      <c r="T665" s="407"/>
      <c r="U665" s="407"/>
      <c r="V665" s="407"/>
      <c r="W665" s="407"/>
      <c r="X665" s="407"/>
      <c r="Y665" s="407"/>
      <c r="Z665" s="407"/>
      <c r="AA665" s="407"/>
      <c r="AB665" s="407"/>
    </row>
    <row r="666" spans="1:28" x14ac:dyDescent="0.25">
      <c r="A666" s="471"/>
      <c r="B666" s="407"/>
      <c r="C666" s="471"/>
      <c r="D666" s="407"/>
      <c r="E666" s="536"/>
      <c r="F666" s="407"/>
      <c r="G666" s="407"/>
      <c r="H666" s="407"/>
      <c r="I666" s="407"/>
      <c r="J666" s="407"/>
      <c r="K666" s="407"/>
      <c r="L666" s="407"/>
      <c r="M666" s="407"/>
      <c r="N666" s="407"/>
      <c r="O666" s="407"/>
      <c r="P666" s="407"/>
      <c r="Q666" s="407"/>
      <c r="R666" s="407"/>
      <c r="S666" s="407"/>
      <c r="T666" s="407"/>
      <c r="U666" s="407"/>
      <c r="V666" s="407"/>
      <c r="W666" s="407"/>
      <c r="X666" s="407"/>
      <c r="Y666" s="407"/>
      <c r="Z666" s="407"/>
      <c r="AA666" s="407"/>
      <c r="AB666" s="407"/>
    </row>
    <row r="667" spans="1:28" x14ac:dyDescent="0.25">
      <c r="A667" s="471"/>
      <c r="B667" s="407"/>
      <c r="C667" s="471"/>
      <c r="D667" s="407"/>
      <c r="E667" s="536"/>
      <c r="F667" s="407"/>
      <c r="G667" s="407"/>
      <c r="H667" s="407"/>
      <c r="I667" s="407"/>
      <c r="J667" s="407"/>
      <c r="K667" s="407"/>
      <c r="L667" s="407"/>
      <c r="M667" s="407"/>
      <c r="N667" s="407"/>
      <c r="O667" s="407"/>
      <c r="P667" s="407"/>
      <c r="Q667" s="407"/>
      <c r="R667" s="407"/>
      <c r="S667" s="407"/>
      <c r="T667" s="407"/>
      <c r="U667" s="407"/>
      <c r="V667" s="407"/>
      <c r="W667" s="407"/>
      <c r="X667" s="407"/>
      <c r="Y667" s="407"/>
      <c r="Z667" s="407"/>
      <c r="AA667" s="407"/>
      <c r="AB667" s="407"/>
    </row>
    <row r="668" spans="1:28" x14ac:dyDescent="0.25">
      <c r="A668" s="471"/>
      <c r="B668" s="407"/>
      <c r="C668" s="471"/>
      <c r="D668" s="407"/>
      <c r="E668" s="536"/>
      <c r="F668" s="407"/>
      <c r="G668" s="407"/>
      <c r="H668" s="407"/>
      <c r="I668" s="407"/>
      <c r="J668" s="407"/>
      <c r="K668" s="407"/>
      <c r="L668" s="407"/>
      <c r="M668" s="407"/>
      <c r="N668" s="407"/>
      <c r="O668" s="407"/>
      <c r="P668" s="407"/>
      <c r="Q668" s="407"/>
      <c r="R668" s="407"/>
      <c r="S668" s="407"/>
      <c r="T668" s="407"/>
      <c r="U668" s="407"/>
      <c r="V668" s="407"/>
      <c r="W668" s="407"/>
      <c r="X668" s="407"/>
      <c r="Y668" s="407"/>
      <c r="Z668" s="407"/>
      <c r="AA668" s="407"/>
      <c r="AB668" s="407"/>
    </row>
    <row r="669" spans="1:28" x14ac:dyDescent="0.25">
      <c r="A669" s="471"/>
      <c r="B669" s="407"/>
      <c r="C669" s="471"/>
      <c r="D669" s="407"/>
      <c r="E669" s="536"/>
      <c r="F669" s="407"/>
      <c r="G669" s="407"/>
      <c r="H669" s="407"/>
      <c r="I669" s="407"/>
      <c r="J669" s="407"/>
      <c r="K669" s="407"/>
      <c r="L669" s="407"/>
      <c r="M669" s="407"/>
      <c r="N669" s="407"/>
      <c r="O669" s="407"/>
      <c r="P669" s="407"/>
      <c r="Q669" s="407"/>
      <c r="R669" s="407"/>
      <c r="S669" s="407"/>
      <c r="T669" s="407"/>
      <c r="U669" s="407"/>
      <c r="V669" s="407"/>
      <c r="W669" s="407"/>
      <c r="X669" s="407"/>
      <c r="Y669" s="407"/>
      <c r="Z669" s="407"/>
      <c r="AA669" s="407"/>
      <c r="AB669" s="407"/>
    </row>
    <row r="670" spans="1:28" x14ac:dyDescent="0.25">
      <c r="A670" s="471"/>
      <c r="B670" s="407"/>
      <c r="C670" s="471"/>
      <c r="D670" s="407"/>
      <c r="E670" s="536"/>
      <c r="F670" s="407"/>
      <c r="G670" s="407"/>
      <c r="H670" s="407"/>
      <c r="I670" s="407"/>
      <c r="J670" s="407"/>
      <c r="K670" s="407"/>
      <c r="L670" s="407"/>
      <c r="M670" s="407"/>
      <c r="N670" s="407"/>
      <c r="O670" s="407"/>
      <c r="P670" s="407"/>
      <c r="Q670" s="407"/>
      <c r="R670" s="407"/>
      <c r="S670" s="407"/>
      <c r="T670" s="407"/>
      <c r="U670" s="407"/>
      <c r="V670" s="407"/>
      <c r="W670" s="407"/>
      <c r="X670" s="407"/>
      <c r="Y670" s="407"/>
      <c r="Z670" s="407"/>
      <c r="AA670" s="407"/>
      <c r="AB670" s="407"/>
    </row>
    <row r="671" spans="1:28" x14ac:dyDescent="0.25">
      <c r="A671" s="471"/>
      <c r="B671" s="407"/>
      <c r="C671" s="471"/>
      <c r="D671" s="407"/>
      <c r="E671" s="536"/>
      <c r="F671" s="407"/>
      <c r="G671" s="407"/>
      <c r="H671" s="407"/>
      <c r="I671" s="407"/>
      <c r="J671" s="407"/>
      <c r="K671" s="407"/>
      <c r="L671" s="407"/>
      <c r="M671" s="407"/>
      <c r="N671" s="407"/>
      <c r="O671" s="407"/>
      <c r="P671" s="407"/>
      <c r="Q671" s="407"/>
      <c r="R671" s="407"/>
      <c r="S671" s="407"/>
      <c r="T671" s="407"/>
      <c r="U671" s="407"/>
      <c r="V671" s="407"/>
      <c r="W671" s="407"/>
      <c r="X671" s="407"/>
      <c r="Y671" s="407"/>
      <c r="Z671" s="407"/>
      <c r="AA671" s="407"/>
      <c r="AB671" s="407"/>
    </row>
    <row r="672" spans="1:28" x14ac:dyDescent="0.25">
      <c r="A672" s="471"/>
      <c r="B672" s="407"/>
      <c r="C672" s="471"/>
      <c r="D672" s="407"/>
      <c r="E672" s="536"/>
      <c r="F672" s="407"/>
      <c r="G672" s="407"/>
      <c r="H672" s="407"/>
      <c r="I672" s="407"/>
      <c r="J672" s="407"/>
      <c r="K672" s="407"/>
      <c r="L672" s="407"/>
      <c r="M672" s="407"/>
      <c r="N672" s="407"/>
      <c r="O672" s="407"/>
      <c r="P672" s="407"/>
      <c r="Q672" s="407"/>
      <c r="R672" s="407"/>
      <c r="S672" s="407"/>
      <c r="T672" s="407"/>
      <c r="U672" s="407"/>
      <c r="V672" s="407"/>
      <c r="W672" s="407"/>
      <c r="X672" s="407"/>
      <c r="Y672" s="407"/>
      <c r="Z672" s="407"/>
      <c r="AA672" s="407"/>
      <c r="AB672" s="407"/>
    </row>
    <row r="673" spans="1:28" x14ac:dyDescent="0.25">
      <c r="A673" s="471"/>
      <c r="B673" s="407"/>
      <c r="C673" s="471"/>
      <c r="D673" s="407"/>
      <c r="E673" s="536"/>
      <c r="F673" s="407"/>
      <c r="G673" s="407"/>
      <c r="H673" s="407"/>
      <c r="I673" s="407"/>
      <c r="J673" s="407"/>
      <c r="K673" s="407"/>
      <c r="L673" s="407"/>
      <c r="M673" s="407"/>
      <c r="N673" s="407"/>
      <c r="O673" s="407"/>
      <c r="P673" s="407"/>
      <c r="Q673" s="407"/>
      <c r="R673" s="407"/>
      <c r="S673" s="407"/>
      <c r="T673" s="407"/>
      <c r="U673" s="407"/>
      <c r="V673" s="407"/>
      <c r="W673" s="407"/>
      <c r="X673" s="407"/>
      <c r="Y673" s="407"/>
      <c r="Z673" s="407"/>
      <c r="AA673" s="407"/>
      <c r="AB673" s="407"/>
    </row>
    <row r="674" spans="1:28" x14ac:dyDescent="0.25">
      <c r="A674" s="471"/>
      <c r="B674" s="407"/>
      <c r="C674" s="471"/>
      <c r="D674" s="407"/>
      <c r="E674" s="536"/>
      <c r="F674" s="407"/>
      <c r="G674" s="407"/>
      <c r="H674" s="407"/>
      <c r="I674" s="407"/>
      <c r="J674" s="407"/>
      <c r="K674" s="407"/>
      <c r="L674" s="407"/>
      <c r="M674" s="407"/>
      <c r="N674" s="407"/>
      <c r="O674" s="407"/>
      <c r="P674" s="407"/>
      <c r="Q674" s="407"/>
      <c r="R674" s="407"/>
      <c r="S674" s="407"/>
      <c r="T674" s="407"/>
      <c r="U674" s="407"/>
      <c r="V674" s="407"/>
      <c r="W674" s="407"/>
      <c r="X674" s="407"/>
      <c r="Y674" s="407"/>
      <c r="Z674" s="407"/>
      <c r="AA674" s="407"/>
      <c r="AB674" s="407"/>
    </row>
    <row r="675" spans="1:28" x14ac:dyDescent="0.25">
      <c r="A675" s="471"/>
      <c r="B675" s="407"/>
      <c r="C675" s="471"/>
      <c r="D675" s="407"/>
      <c r="E675" s="536"/>
      <c r="F675" s="407"/>
      <c r="G675" s="407"/>
      <c r="H675" s="407"/>
      <c r="I675" s="407"/>
      <c r="J675" s="407"/>
      <c r="K675" s="407"/>
      <c r="L675" s="407"/>
      <c r="M675" s="407"/>
      <c r="N675" s="407"/>
      <c r="O675" s="407"/>
      <c r="P675" s="407"/>
      <c r="Q675" s="407"/>
      <c r="R675" s="407"/>
      <c r="S675" s="407"/>
      <c r="T675" s="407"/>
      <c r="U675" s="407"/>
      <c r="V675" s="407"/>
      <c r="W675" s="407"/>
      <c r="X675" s="407"/>
      <c r="Y675" s="407"/>
      <c r="Z675" s="407"/>
      <c r="AA675" s="407"/>
      <c r="AB675" s="407"/>
    </row>
    <row r="676" spans="1:28" x14ac:dyDescent="0.25">
      <c r="A676" s="471"/>
      <c r="B676" s="407"/>
      <c r="C676" s="471"/>
      <c r="D676" s="407"/>
      <c r="E676" s="536"/>
      <c r="F676" s="407"/>
      <c r="G676" s="407"/>
      <c r="H676" s="407"/>
      <c r="I676" s="407"/>
      <c r="J676" s="407"/>
      <c r="K676" s="407"/>
      <c r="L676" s="407"/>
      <c r="M676" s="407"/>
      <c r="N676" s="407"/>
      <c r="O676" s="407"/>
      <c r="P676" s="407"/>
      <c r="Q676" s="407"/>
      <c r="R676" s="407"/>
      <c r="S676" s="407"/>
      <c r="T676" s="407"/>
      <c r="U676" s="407"/>
      <c r="V676" s="407"/>
      <c r="W676" s="407"/>
      <c r="X676" s="407"/>
      <c r="Y676" s="407"/>
      <c r="Z676" s="407"/>
      <c r="AA676" s="407"/>
      <c r="AB676" s="407"/>
    </row>
    <row r="677" spans="1:28" x14ac:dyDescent="0.25">
      <c r="A677" s="471"/>
      <c r="B677" s="407"/>
      <c r="C677" s="471"/>
      <c r="D677" s="407"/>
      <c r="E677" s="536"/>
      <c r="F677" s="407"/>
      <c r="G677" s="407"/>
      <c r="H677" s="407"/>
      <c r="I677" s="407"/>
      <c r="J677" s="407"/>
      <c r="K677" s="407"/>
      <c r="L677" s="407"/>
      <c r="M677" s="407"/>
      <c r="N677" s="407"/>
      <c r="O677" s="407"/>
      <c r="P677" s="407"/>
      <c r="Q677" s="407"/>
      <c r="R677" s="407"/>
      <c r="S677" s="407"/>
      <c r="T677" s="407"/>
      <c r="U677" s="407"/>
      <c r="V677" s="407"/>
      <c r="W677" s="407"/>
      <c r="X677" s="407"/>
      <c r="Y677" s="407"/>
      <c r="Z677" s="407"/>
      <c r="AA677" s="407"/>
      <c r="AB677" s="407"/>
    </row>
    <row r="678" spans="1:28" x14ac:dyDescent="0.25">
      <c r="A678" s="471"/>
      <c r="B678" s="407"/>
      <c r="C678" s="471"/>
      <c r="D678" s="407"/>
      <c r="E678" s="536"/>
      <c r="F678" s="407"/>
      <c r="G678" s="407"/>
      <c r="H678" s="407"/>
      <c r="I678" s="407"/>
      <c r="J678" s="407"/>
      <c r="K678" s="407"/>
      <c r="L678" s="407"/>
      <c r="M678" s="407"/>
      <c r="N678" s="407"/>
      <c r="O678" s="407"/>
      <c r="P678" s="407"/>
      <c r="Q678" s="407"/>
      <c r="R678" s="407"/>
      <c r="S678" s="407"/>
      <c r="T678" s="407"/>
      <c r="U678" s="407"/>
      <c r="V678" s="407"/>
      <c r="W678" s="407"/>
      <c r="X678" s="407"/>
      <c r="Y678" s="407"/>
      <c r="Z678" s="407"/>
      <c r="AA678" s="407"/>
      <c r="AB678" s="407"/>
    </row>
    <row r="679" spans="1:28" x14ac:dyDescent="0.25">
      <c r="A679" s="471"/>
      <c r="B679" s="407"/>
      <c r="C679" s="471"/>
      <c r="D679" s="407"/>
      <c r="E679" s="536"/>
      <c r="F679" s="407"/>
      <c r="G679" s="407"/>
      <c r="H679" s="407"/>
      <c r="I679" s="407"/>
      <c r="J679" s="407"/>
      <c r="K679" s="407"/>
      <c r="L679" s="407"/>
      <c r="M679" s="407"/>
      <c r="N679" s="407"/>
      <c r="O679" s="407"/>
      <c r="P679" s="407"/>
      <c r="Q679" s="407"/>
      <c r="R679" s="407"/>
      <c r="S679" s="407"/>
      <c r="T679" s="407"/>
      <c r="U679" s="407"/>
      <c r="V679" s="407"/>
      <c r="W679" s="407"/>
      <c r="X679" s="407"/>
      <c r="Y679" s="407"/>
      <c r="Z679" s="407"/>
      <c r="AA679" s="407"/>
      <c r="AB679" s="407"/>
    </row>
    <row r="680" spans="1:28" x14ac:dyDescent="0.25">
      <c r="A680" s="471"/>
      <c r="B680" s="407"/>
      <c r="C680" s="471"/>
      <c r="D680" s="407"/>
      <c r="E680" s="536"/>
      <c r="F680" s="407"/>
      <c r="G680" s="407"/>
      <c r="H680" s="407"/>
      <c r="I680" s="407"/>
      <c r="J680" s="407"/>
      <c r="K680" s="407"/>
      <c r="L680" s="407"/>
      <c r="M680" s="407"/>
      <c r="N680" s="407"/>
      <c r="O680" s="407"/>
      <c r="P680" s="407"/>
      <c r="Q680" s="407"/>
      <c r="R680" s="407"/>
      <c r="S680" s="407"/>
      <c r="T680" s="407"/>
      <c r="U680" s="407"/>
      <c r="V680" s="407"/>
      <c r="W680" s="407"/>
      <c r="X680" s="407"/>
      <c r="Y680" s="407"/>
      <c r="Z680" s="407"/>
      <c r="AA680" s="407"/>
      <c r="AB680" s="407"/>
    </row>
    <row r="681" spans="1:28" x14ac:dyDescent="0.25">
      <c r="A681" s="471"/>
      <c r="B681" s="407"/>
      <c r="C681" s="471"/>
      <c r="D681" s="407"/>
      <c r="E681" s="536"/>
      <c r="F681" s="407"/>
      <c r="G681" s="407"/>
      <c r="H681" s="407"/>
      <c r="I681" s="407"/>
      <c r="J681" s="407"/>
      <c r="K681" s="407"/>
      <c r="L681" s="407"/>
      <c r="M681" s="407"/>
      <c r="N681" s="407"/>
      <c r="O681" s="407"/>
      <c r="P681" s="407"/>
      <c r="Q681" s="407"/>
      <c r="R681" s="407"/>
      <c r="S681" s="407"/>
      <c r="T681" s="407"/>
      <c r="U681" s="407"/>
      <c r="V681" s="407"/>
      <c r="W681" s="407"/>
      <c r="X681" s="407"/>
      <c r="Y681" s="407"/>
      <c r="Z681" s="407"/>
      <c r="AA681" s="407"/>
      <c r="AB681" s="407"/>
    </row>
    <row r="682" spans="1:28" x14ac:dyDescent="0.25">
      <c r="A682" s="471"/>
      <c r="B682" s="407"/>
      <c r="C682" s="471"/>
      <c r="D682" s="407"/>
      <c r="E682" s="536"/>
      <c r="F682" s="407"/>
      <c r="G682" s="407"/>
      <c r="H682" s="407"/>
      <c r="I682" s="407"/>
      <c r="J682" s="407"/>
      <c r="K682" s="407"/>
      <c r="L682" s="407"/>
      <c r="M682" s="407"/>
      <c r="N682" s="407"/>
      <c r="O682" s="407"/>
      <c r="P682" s="407"/>
      <c r="Q682" s="407"/>
      <c r="R682" s="407"/>
      <c r="S682" s="407"/>
      <c r="T682" s="407"/>
      <c r="U682" s="407"/>
      <c r="V682" s="407"/>
      <c r="W682" s="407"/>
      <c r="X682" s="407"/>
      <c r="Y682" s="407"/>
      <c r="Z682" s="407"/>
      <c r="AA682" s="407"/>
      <c r="AB682" s="407"/>
    </row>
    <row r="683" spans="1:28" x14ac:dyDescent="0.25">
      <c r="A683" s="471"/>
      <c r="B683" s="407"/>
      <c r="C683" s="471"/>
      <c r="D683" s="407"/>
      <c r="E683" s="536"/>
      <c r="F683" s="407"/>
      <c r="G683" s="407"/>
      <c r="H683" s="407"/>
      <c r="I683" s="407"/>
      <c r="J683" s="407"/>
      <c r="K683" s="407"/>
      <c r="L683" s="407"/>
      <c r="M683" s="407"/>
      <c r="N683" s="407"/>
      <c r="O683" s="407"/>
      <c r="P683" s="407"/>
      <c r="Q683" s="407"/>
      <c r="R683" s="407"/>
      <c r="S683" s="407"/>
      <c r="T683" s="407"/>
      <c r="U683" s="407"/>
      <c r="V683" s="407"/>
      <c r="W683" s="407"/>
      <c r="X683" s="407"/>
      <c r="Y683" s="407"/>
      <c r="Z683" s="407"/>
      <c r="AA683" s="407"/>
      <c r="AB683" s="407"/>
    </row>
    <row r="684" spans="1:28" x14ac:dyDescent="0.25">
      <c r="A684" s="471"/>
      <c r="B684" s="407"/>
      <c r="C684" s="471"/>
      <c r="D684" s="407"/>
      <c r="E684" s="536"/>
      <c r="F684" s="407"/>
      <c r="G684" s="407"/>
      <c r="H684" s="407"/>
      <c r="I684" s="407"/>
      <c r="J684" s="407"/>
      <c r="K684" s="407"/>
      <c r="L684" s="407"/>
      <c r="M684" s="407"/>
      <c r="N684" s="407"/>
      <c r="O684" s="407"/>
      <c r="P684" s="407"/>
      <c r="Q684" s="407"/>
      <c r="R684" s="407"/>
      <c r="S684" s="407"/>
      <c r="T684" s="407"/>
      <c r="U684" s="407"/>
      <c r="V684" s="407"/>
      <c r="W684" s="407"/>
      <c r="X684" s="407"/>
      <c r="Y684" s="407"/>
      <c r="Z684" s="407"/>
      <c r="AA684" s="407"/>
      <c r="AB684" s="407"/>
    </row>
    <row r="685" spans="1:28" x14ac:dyDescent="0.25">
      <c r="A685" s="471"/>
      <c r="B685" s="407"/>
      <c r="C685" s="471"/>
      <c r="D685" s="407"/>
      <c r="E685" s="536"/>
      <c r="F685" s="407"/>
      <c r="G685" s="407"/>
      <c r="H685" s="407"/>
      <c r="I685" s="407"/>
      <c r="J685" s="407"/>
      <c r="K685" s="407"/>
      <c r="L685" s="407"/>
      <c r="M685" s="407"/>
      <c r="N685" s="407"/>
      <c r="O685" s="407"/>
      <c r="P685" s="407"/>
      <c r="Q685" s="407"/>
      <c r="R685" s="407"/>
      <c r="S685" s="407"/>
      <c r="T685" s="407"/>
      <c r="U685" s="407"/>
      <c r="V685" s="407"/>
      <c r="W685" s="407"/>
      <c r="X685" s="407"/>
      <c r="Y685" s="407"/>
      <c r="Z685" s="407"/>
      <c r="AA685" s="407"/>
      <c r="AB685" s="407"/>
    </row>
    <row r="686" spans="1:28" x14ac:dyDescent="0.25">
      <c r="A686" s="471"/>
      <c r="B686" s="407"/>
      <c r="C686" s="471"/>
      <c r="D686" s="407"/>
      <c r="E686" s="536"/>
      <c r="F686" s="407"/>
      <c r="G686" s="407"/>
      <c r="H686" s="407"/>
      <c r="I686" s="407"/>
      <c r="J686" s="407"/>
      <c r="K686" s="407"/>
      <c r="L686" s="407"/>
      <c r="M686" s="407"/>
      <c r="N686" s="407"/>
      <c r="O686" s="407"/>
      <c r="P686" s="407"/>
      <c r="Q686" s="407"/>
      <c r="R686" s="407"/>
      <c r="S686" s="407"/>
      <c r="T686" s="407"/>
      <c r="U686" s="407"/>
      <c r="V686" s="407"/>
      <c r="W686" s="407"/>
      <c r="X686" s="407"/>
      <c r="Y686" s="407"/>
      <c r="Z686" s="407"/>
      <c r="AA686" s="407"/>
      <c r="AB686" s="407"/>
    </row>
    <row r="687" spans="1:28" x14ac:dyDescent="0.25">
      <c r="A687" s="471"/>
      <c r="B687" s="407"/>
      <c r="C687" s="471"/>
      <c r="D687" s="407"/>
      <c r="E687" s="536"/>
      <c r="F687" s="407"/>
      <c r="G687" s="407"/>
      <c r="H687" s="407"/>
      <c r="I687" s="407"/>
      <c r="J687" s="407"/>
      <c r="K687" s="407"/>
      <c r="L687" s="407"/>
      <c r="M687" s="407"/>
      <c r="N687" s="407"/>
      <c r="O687" s="407"/>
      <c r="P687" s="407"/>
      <c r="Q687" s="407"/>
      <c r="R687" s="407"/>
      <c r="S687" s="407"/>
      <c r="T687" s="407"/>
      <c r="U687" s="407"/>
      <c r="V687" s="407"/>
      <c r="W687" s="407"/>
      <c r="X687" s="407"/>
      <c r="Y687" s="407"/>
      <c r="Z687" s="407"/>
      <c r="AA687" s="407"/>
      <c r="AB687" s="407"/>
    </row>
    <row r="688" spans="1:28" x14ac:dyDescent="0.25">
      <c r="A688" s="471"/>
      <c r="B688" s="407"/>
      <c r="C688" s="471"/>
      <c r="D688" s="407"/>
      <c r="E688" s="536"/>
      <c r="F688" s="407"/>
      <c r="G688" s="407"/>
      <c r="H688" s="407"/>
      <c r="I688" s="407"/>
      <c r="J688" s="407"/>
      <c r="K688" s="407"/>
      <c r="L688" s="407"/>
      <c r="M688" s="407"/>
      <c r="N688" s="407"/>
      <c r="O688" s="407"/>
      <c r="P688" s="407"/>
      <c r="Q688" s="407"/>
      <c r="R688" s="407"/>
      <c r="S688" s="407"/>
      <c r="T688" s="407"/>
      <c r="U688" s="407"/>
      <c r="V688" s="407"/>
      <c r="W688" s="407"/>
      <c r="X688" s="407"/>
      <c r="Y688" s="407"/>
      <c r="Z688" s="407"/>
      <c r="AA688" s="407"/>
      <c r="AB688" s="407"/>
    </row>
    <row r="689" spans="1:28" x14ac:dyDescent="0.25">
      <c r="A689" s="471"/>
      <c r="B689" s="407"/>
      <c r="C689" s="471"/>
      <c r="D689" s="407"/>
      <c r="E689" s="536"/>
      <c r="F689" s="407"/>
      <c r="G689" s="407"/>
      <c r="H689" s="407"/>
      <c r="I689" s="407"/>
      <c r="J689" s="407"/>
      <c r="K689" s="407"/>
      <c r="L689" s="407"/>
      <c r="M689" s="407"/>
      <c r="N689" s="407"/>
      <c r="O689" s="407"/>
      <c r="P689" s="407"/>
      <c r="Q689" s="407"/>
      <c r="R689" s="407"/>
      <c r="S689" s="407"/>
      <c r="T689" s="407"/>
      <c r="U689" s="407"/>
      <c r="V689" s="407"/>
      <c r="W689" s="407"/>
      <c r="X689" s="407"/>
      <c r="Y689" s="407"/>
      <c r="Z689" s="407"/>
      <c r="AA689" s="407"/>
      <c r="AB689" s="407"/>
    </row>
    <row r="690" spans="1:28" x14ac:dyDescent="0.25">
      <c r="A690" s="471"/>
      <c r="B690" s="407"/>
      <c r="C690" s="471"/>
      <c r="D690" s="407"/>
      <c r="E690" s="536"/>
      <c r="F690" s="407"/>
      <c r="G690" s="407"/>
      <c r="H690" s="407"/>
      <c r="I690" s="407"/>
      <c r="J690" s="407"/>
      <c r="K690" s="407"/>
      <c r="L690" s="407"/>
      <c r="M690" s="407"/>
      <c r="N690" s="407"/>
      <c r="O690" s="407"/>
      <c r="P690" s="407"/>
      <c r="Q690" s="407"/>
      <c r="R690" s="407"/>
      <c r="S690" s="407"/>
      <c r="T690" s="407"/>
      <c r="U690" s="407"/>
      <c r="V690" s="407"/>
      <c r="W690" s="407"/>
      <c r="X690" s="407"/>
      <c r="Y690" s="407"/>
      <c r="Z690" s="407"/>
      <c r="AA690" s="407"/>
      <c r="AB690" s="407"/>
    </row>
    <row r="691" spans="1:28" x14ac:dyDescent="0.25">
      <c r="A691" s="471"/>
      <c r="B691" s="407"/>
      <c r="C691" s="471"/>
      <c r="D691" s="407"/>
      <c r="E691" s="536"/>
      <c r="F691" s="407"/>
      <c r="G691" s="407"/>
      <c r="H691" s="407"/>
      <c r="I691" s="407"/>
      <c r="J691" s="407"/>
      <c r="K691" s="407"/>
      <c r="L691" s="407"/>
      <c r="M691" s="407"/>
      <c r="N691" s="407"/>
      <c r="O691" s="407"/>
      <c r="P691" s="407"/>
      <c r="Q691" s="407"/>
      <c r="R691" s="407"/>
      <c r="S691" s="407"/>
      <c r="T691" s="407"/>
      <c r="U691" s="407"/>
      <c r="V691" s="407"/>
      <c r="W691" s="407"/>
      <c r="X691" s="407"/>
      <c r="Y691" s="407"/>
      <c r="Z691" s="407"/>
      <c r="AA691" s="407"/>
      <c r="AB691" s="407"/>
    </row>
    <row r="692" spans="1:28" x14ac:dyDescent="0.25">
      <c r="A692" s="471"/>
      <c r="B692" s="407"/>
      <c r="C692" s="471"/>
      <c r="D692" s="407"/>
      <c r="E692" s="536"/>
      <c r="F692" s="407"/>
      <c r="G692" s="407"/>
      <c r="H692" s="407"/>
      <c r="I692" s="407"/>
      <c r="J692" s="407"/>
      <c r="K692" s="407"/>
      <c r="L692" s="407"/>
      <c r="M692" s="407"/>
      <c r="N692" s="407"/>
      <c r="O692" s="407"/>
      <c r="P692" s="407"/>
      <c r="Q692" s="407"/>
      <c r="R692" s="407"/>
      <c r="S692" s="407"/>
      <c r="T692" s="407"/>
      <c r="U692" s="407"/>
      <c r="V692" s="407"/>
      <c r="W692" s="407"/>
      <c r="X692" s="407"/>
      <c r="Y692" s="407"/>
      <c r="Z692" s="407"/>
      <c r="AA692" s="407"/>
      <c r="AB692" s="407"/>
    </row>
    <row r="693" spans="1:28" x14ac:dyDescent="0.25">
      <c r="A693" s="471"/>
      <c r="B693" s="407"/>
      <c r="C693" s="471"/>
      <c r="D693" s="407"/>
      <c r="E693" s="536"/>
      <c r="F693" s="407"/>
      <c r="G693" s="407"/>
      <c r="H693" s="407"/>
      <c r="I693" s="407"/>
      <c r="J693" s="407"/>
      <c r="K693" s="407"/>
      <c r="L693" s="407"/>
      <c r="M693" s="407"/>
      <c r="N693" s="407"/>
      <c r="O693" s="407"/>
      <c r="P693" s="407"/>
      <c r="Q693" s="407"/>
      <c r="R693" s="407"/>
      <c r="S693" s="407"/>
      <c r="T693" s="407"/>
      <c r="U693" s="407"/>
      <c r="V693" s="407"/>
      <c r="W693" s="407"/>
      <c r="X693" s="407"/>
      <c r="Y693" s="407"/>
      <c r="Z693" s="407"/>
      <c r="AA693" s="407"/>
      <c r="AB693" s="407"/>
    </row>
    <row r="694" spans="1:28" x14ac:dyDescent="0.25">
      <c r="A694" s="471"/>
      <c r="B694" s="407"/>
      <c r="C694" s="471"/>
      <c r="D694" s="407"/>
      <c r="E694" s="536"/>
      <c r="F694" s="407"/>
      <c r="G694" s="407"/>
      <c r="H694" s="407"/>
      <c r="I694" s="407"/>
      <c r="J694" s="407"/>
      <c r="K694" s="407"/>
      <c r="L694" s="407"/>
      <c r="M694" s="407"/>
      <c r="N694" s="407"/>
      <c r="O694" s="407"/>
      <c r="P694" s="407"/>
      <c r="Q694" s="407"/>
      <c r="R694" s="407"/>
      <c r="S694" s="407"/>
      <c r="T694" s="407"/>
      <c r="U694" s="407"/>
      <c r="V694" s="407"/>
      <c r="W694" s="407"/>
      <c r="X694" s="407"/>
      <c r="Y694" s="407"/>
      <c r="Z694" s="407"/>
      <c r="AA694" s="407"/>
      <c r="AB694" s="407"/>
    </row>
    <row r="695" spans="1:28" x14ac:dyDescent="0.25">
      <c r="A695" s="471"/>
      <c r="B695" s="407"/>
      <c r="C695" s="471"/>
      <c r="D695" s="407"/>
      <c r="E695" s="536"/>
      <c r="F695" s="407"/>
      <c r="G695" s="407"/>
      <c r="H695" s="407"/>
      <c r="I695" s="407"/>
      <c r="J695" s="407"/>
      <c r="K695" s="407"/>
      <c r="L695" s="407"/>
      <c r="M695" s="407"/>
      <c r="N695" s="407"/>
      <c r="O695" s="407"/>
      <c r="P695" s="407"/>
      <c r="Q695" s="407"/>
      <c r="R695" s="407"/>
      <c r="S695" s="407"/>
      <c r="T695" s="407"/>
      <c r="U695" s="407"/>
      <c r="V695" s="407"/>
      <c r="W695" s="407"/>
      <c r="X695" s="407"/>
      <c r="Y695" s="407"/>
      <c r="Z695" s="407"/>
      <c r="AA695" s="407"/>
      <c r="AB695" s="407"/>
    </row>
    <row r="696" spans="1:28" x14ac:dyDescent="0.25">
      <c r="A696" s="471"/>
      <c r="B696" s="407"/>
      <c r="C696" s="471"/>
      <c r="D696" s="407"/>
      <c r="E696" s="536"/>
      <c r="F696" s="407"/>
      <c r="G696" s="407"/>
      <c r="H696" s="407"/>
      <c r="I696" s="407"/>
      <c r="J696" s="407"/>
      <c r="K696" s="407"/>
      <c r="L696" s="407"/>
      <c r="M696" s="407"/>
      <c r="N696" s="407"/>
      <c r="O696" s="407"/>
      <c r="P696" s="407"/>
      <c r="Q696" s="407"/>
      <c r="R696" s="407"/>
      <c r="S696" s="407"/>
      <c r="T696" s="407"/>
      <c r="U696" s="407"/>
      <c r="V696" s="407"/>
      <c r="W696" s="407"/>
      <c r="X696" s="407"/>
      <c r="Y696" s="407"/>
      <c r="Z696" s="407"/>
      <c r="AA696" s="407"/>
      <c r="AB696" s="407"/>
    </row>
    <row r="697" spans="1:28" x14ac:dyDescent="0.25">
      <c r="A697" s="471"/>
      <c r="B697" s="407"/>
      <c r="C697" s="471"/>
      <c r="D697" s="407"/>
      <c r="E697" s="536"/>
      <c r="F697" s="407"/>
      <c r="G697" s="407"/>
      <c r="H697" s="407"/>
      <c r="I697" s="407"/>
      <c r="J697" s="407"/>
      <c r="K697" s="407"/>
      <c r="L697" s="407"/>
      <c r="M697" s="407"/>
      <c r="N697" s="407"/>
      <c r="O697" s="407"/>
      <c r="P697" s="407"/>
      <c r="Q697" s="407"/>
      <c r="R697" s="407"/>
      <c r="S697" s="407"/>
      <c r="T697" s="407"/>
      <c r="U697" s="407"/>
      <c r="V697" s="407"/>
      <c r="W697" s="407"/>
      <c r="X697" s="407"/>
      <c r="Y697" s="407"/>
      <c r="Z697" s="407"/>
      <c r="AA697" s="407"/>
      <c r="AB697" s="407"/>
    </row>
    <row r="698" spans="1:28" x14ac:dyDescent="0.25">
      <c r="A698" s="471"/>
      <c r="B698" s="407"/>
      <c r="C698" s="471"/>
      <c r="D698" s="407"/>
      <c r="E698" s="536"/>
      <c r="F698" s="407"/>
      <c r="G698" s="407"/>
      <c r="H698" s="407"/>
      <c r="I698" s="407"/>
      <c r="J698" s="407"/>
      <c r="K698" s="407"/>
      <c r="L698" s="407"/>
      <c r="M698" s="407"/>
      <c r="N698" s="407"/>
      <c r="O698" s="407"/>
      <c r="P698" s="407"/>
      <c r="Q698" s="407"/>
      <c r="R698" s="407"/>
      <c r="S698" s="407"/>
      <c r="T698" s="407"/>
      <c r="U698" s="407"/>
      <c r="V698" s="407"/>
      <c r="W698" s="407"/>
      <c r="X698" s="407"/>
      <c r="Y698" s="407"/>
      <c r="Z698" s="407"/>
      <c r="AA698" s="407"/>
      <c r="AB698" s="407"/>
    </row>
    <row r="699" spans="1:28" x14ac:dyDescent="0.25">
      <c r="A699" s="471"/>
      <c r="B699" s="407"/>
      <c r="C699" s="471"/>
      <c r="D699" s="407"/>
      <c r="E699" s="536"/>
      <c r="F699" s="407"/>
      <c r="G699" s="407"/>
      <c r="H699" s="407"/>
      <c r="I699" s="407"/>
      <c r="J699" s="407"/>
      <c r="K699" s="407"/>
      <c r="L699" s="407"/>
      <c r="M699" s="407"/>
      <c r="N699" s="407"/>
      <c r="O699" s="407"/>
      <c r="P699" s="407"/>
      <c r="Q699" s="407"/>
      <c r="R699" s="407"/>
      <c r="S699" s="407"/>
      <c r="T699" s="407"/>
      <c r="U699" s="407"/>
      <c r="V699" s="407"/>
      <c r="W699" s="407"/>
      <c r="X699" s="407"/>
      <c r="Y699" s="407"/>
      <c r="Z699" s="407"/>
      <c r="AA699" s="407"/>
      <c r="AB699" s="407"/>
    </row>
    <row r="700" spans="1:28" x14ac:dyDescent="0.25">
      <c r="A700" s="471"/>
      <c r="B700" s="407"/>
      <c r="C700" s="471"/>
      <c r="D700" s="407"/>
      <c r="E700" s="536"/>
      <c r="F700" s="407"/>
      <c r="G700" s="407"/>
      <c r="H700" s="407"/>
      <c r="I700" s="407"/>
      <c r="J700" s="407"/>
      <c r="K700" s="407"/>
      <c r="L700" s="407"/>
      <c r="M700" s="407"/>
      <c r="N700" s="407"/>
      <c r="O700" s="407"/>
      <c r="P700" s="407"/>
      <c r="Q700" s="407"/>
      <c r="R700" s="407"/>
      <c r="S700" s="407"/>
      <c r="T700" s="407"/>
      <c r="U700" s="407"/>
      <c r="V700" s="407"/>
      <c r="W700" s="407"/>
      <c r="X700" s="407"/>
      <c r="Y700" s="407"/>
      <c r="Z700" s="407"/>
      <c r="AA700" s="407"/>
      <c r="AB700" s="407"/>
    </row>
    <row r="701" spans="1:28" x14ac:dyDescent="0.25">
      <c r="A701" s="471"/>
      <c r="B701" s="407"/>
      <c r="C701" s="471"/>
      <c r="D701" s="407"/>
      <c r="E701" s="536"/>
      <c r="F701" s="407"/>
      <c r="G701" s="407"/>
      <c r="H701" s="407"/>
      <c r="I701" s="407"/>
      <c r="J701" s="407"/>
      <c r="K701" s="407"/>
      <c r="L701" s="407"/>
      <c r="M701" s="407"/>
      <c r="N701" s="407"/>
      <c r="O701" s="407"/>
      <c r="P701" s="407"/>
      <c r="Q701" s="407"/>
      <c r="R701" s="407"/>
      <c r="S701" s="407"/>
      <c r="T701" s="407"/>
      <c r="U701" s="407"/>
      <c r="V701" s="407"/>
      <c r="W701" s="407"/>
      <c r="X701" s="407"/>
      <c r="Y701" s="407"/>
      <c r="Z701" s="407"/>
      <c r="AA701" s="407"/>
      <c r="AB701" s="407"/>
    </row>
    <row r="702" spans="1:28" x14ac:dyDescent="0.25">
      <c r="A702" s="471"/>
      <c r="B702" s="407"/>
      <c r="C702" s="471"/>
      <c r="D702" s="407"/>
      <c r="E702" s="536"/>
      <c r="F702" s="407"/>
      <c r="G702" s="407"/>
      <c r="H702" s="407"/>
      <c r="I702" s="407"/>
      <c r="J702" s="407"/>
      <c r="K702" s="407"/>
      <c r="L702" s="407"/>
      <c r="M702" s="407"/>
      <c r="N702" s="407"/>
      <c r="O702" s="407"/>
      <c r="P702" s="407"/>
      <c r="Q702" s="407"/>
      <c r="R702" s="407"/>
      <c r="S702" s="407"/>
      <c r="T702" s="407"/>
      <c r="U702" s="407"/>
      <c r="V702" s="407"/>
      <c r="W702" s="407"/>
      <c r="X702" s="407"/>
      <c r="Y702" s="407"/>
      <c r="Z702" s="407"/>
      <c r="AA702" s="407"/>
      <c r="AB702" s="407"/>
    </row>
    <row r="703" spans="1:28" x14ac:dyDescent="0.25">
      <c r="A703" s="471"/>
      <c r="B703" s="407"/>
      <c r="C703" s="471"/>
      <c r="D703" s="407"/>
      <c r="E703" s="536"/>
      <c r="F703" s="407"/>
      <c r="G703" s="407"/>
      <c r="H703" s="407"/>
      <c r="I703" s="407"/>
      <c r="J703" s="407"/>
      <c r="K703" s="407"/>
      <c r="L703" s="407"/>
      <c r="M703" s="407"/>
      <c r="N703" s="407"/>
      <c r="O703" s="407"/>
      <c r="P703" s="407"/>
      <c r="Q703" s="407"/>
      <c r="R703" s="407"/>
      <c r="S703" s="407"/>
      <c r="T703" s="407"/>
      <c r="U703" s="407"/>
      <c r="V703" s="407"/>
      <c r="W703" s="407"/>
      <c r="X703" s="407"/>
      <c r="Y703" s="407"/>
      <c r="Z703" s="407"/>
      <c r="AA703" s="407"/>
      <c r="AB703" s="407"/>
    </row>
    <row r="704" spans="1:28" x14ac:dyDescent="0.25">
      <c r="A704" s="471"/>
      <c r="B704" s="407"/>
      <c r="C704" s="471"/>
      <c r="D704" s="407"/>
      <c r="E704" s="536"/>
      <c r="F704" s="407"/>
      <c r="G704" s="407"/>
      <c r="H704" s="407"/>
      <c r="I704" s="407"/>
      <c r="J704" s="407"/>
      <c r="K704" s="407"/>
      <c r="L704" s="407"/>
      <c r="M704" s="407"/>
      <c r="N704" s="407"/>
      <c r="O704" s="407"/>
      <c r="P704" s="407"/>
      <c r="Q704" s="407"/>
      <c r="R704" s="407"/>
      <c r="S704" s="407"/>
      <c r="T704" s="407"/>
      <c r="U704" s="407"/>
      <c r="V704" s="407"/>
      <c r="W704" s="407"/>
      <c r="X704" s="407"/>
      <c r="Y704" s="407"/>
      <c r="Z704" s="407"/>
      <c r="AA704" s="407"/>
      <c r="AB704" s="407"/>
    </row>
    <row r="705" spans="1:28" x14ac:dyDescent="0.25">
      <c r="A705" s="471"/>
      <c r="B705" s="407"/>
      <c r="C705" s="471"/>
      <c r="D705" s="407"/>
      <c r="E705" s="536"/>
      <c r="F705" s="407"/>
      <c r="G705" s="407"/>
      <c r="H705" s="407"/>
      <c r="I705" s="407"/>
      <c r="J705" s="407"/>
      <c r="K705" s="407"/>
      <c r="L705" s="407"/>
      <c r="M705" s="407"/>
      <c r="N705" s="407"/>
      <c r="O705" s="407"/>
      <c r="P705" s="407"/>
      <c r="Q705" s="407"/>
      <c r="R705" s="407"/>
      <c r="S705" s="407"/>
      <c r="T705" s="407"/>
      <c r="U705" s="407"/>
      <c r="V705" s="407"/>
      <c r="W705" s="407"/>
      <c r="X705" s="407"/>
      <c r="Y705" s="407"/>
      <c r="Z705" s="407"/>
      <c r="AA705" s="407"/>
      <c r="AB705" s="407"/>
    </row>
    <row r="706" spans="1:28" x14ac:dyDescent="0.25">
      <c r="A706" s="471"/>
      <c r="B706" s="407"/>
      <c r="C706" s="471"/>
      <c r="D706" s="407"/>
      <c r="E706" s="536"/>
      <c r="F706" s="407"/>
      <c r="G706" s="407"/>
      <c r="H706" s="407"/>
      <c r="I706" s="407"/>
      <c r="J706" s="407"/>
      <c r="K706" s="407"/>
      <c r="L706" s="407"/>
      <c r="M706" s="407"/>
      <c r="N706" s="407"/>
      <c r="O706" s="407"/>
      <c r="P706" s="407"/>
      <c r="Q706" s="407"/>
      <c r="R706" s="407"/>
      <c r="S706" s="407"/>
      <c r="T706" s="407"/>
      <c r="U706" s="407"/>
      <c r="V706" s="407"/>
      <c r="W706" s="407"/>
      <c r="X706" s="407"/>
      <c r="Y706" s="407"/>
      <c r="Z706" s="407"/>
      <c r="AA706" s="407"/>
      <c r="AB706" s="407"/>
    </row>
    <row r="707" spans="1:28" x14ac:dyDescent="0.25">
      <c r="A707" s="471"/>
      <c r="B707" s="407"/>
      <c r="C707" s="471"/>
      <c r="D707" s="407"/>
      <c r="E707" s="536"/>
      <c r="F707" s="407"/>
      <c r="G707" s="407"/>
      <c r="H707" s="407"/>
      <c r="I707" s="407"/>
      <c r="J707" s="407"/>
      <c r="K707" s="407"/>
      <c r="L707" s="407"/>
      <c r="M707" s="407"/>
      <c r="N707" s="407"/>
      <c r="O707" s="407"/>
      <c r="P707" s="407"/>
      <c r="Q707" s="407"/>
      <c r="R707" s="407"/>
      <c r="S707" s="407"/>
      <c r="T707" s="407"/>
      <c r="U707" s="407"/>
      <c r="V707" s="407"/>
      <c r="W707" s="407"/>
      <c r="X707" s="407"/>
      <c r="Y707" s="407"/>
      <c r="Z707" s="407"/>
      <c r="AA707" s="407"/>
      <c r="AB707" s="407"/>
    </row>
    <row r="708" spans="1:28" x14ac:dyDescent="0.25">
      <c r="A708" s="471"/>
      <c r="B708" s="407"/>
      <c r="C708" s="471"/>
      <c r="D708" s="407"/>
      <c r="E708" s="536"/>
      <c r="F708" s="407"/>
      <c r="G708" s="407"/>
      <c r="H708" s="407"/>
      <c r="I708" s="407"/>
      <c r="J708" s="407"/>
      <c r="K708" s="407"/>
      <c r="L708" s="407"/>
      <c r="M708" s="407"/>
      <c r="N708" s="407"/>
      <c r="O708" s="407"/>
      <c r="P708" s="407"/>
      <c r="Q708" s="407"/>
      <c r="R708" s="407"/>
      <c r="S708" s="407"/>
      <c r="T708" s="407"/>
      <c r="U708" s="407"/>
      <c r="V708" s="407"/>
      <c r="W708" s="407"/>
      <c r="X708" s="407"/>
      <c r="Y708" s="407"/>
      <c r="Z708" s="407"/>
      <c r="AA708" s="407"/>
      <c r="AB708" s="407"/>
    </row>
    <row r="709" spans="1:28" x14ac:dyDescent="0.25">
      <c r="A709" s="471"/>
      <c r="B709" s="407"/>
      <c r="C709" s="471"/>
      <c r="D709" s="407"/>
      <c r="E709" s="536"/>
      <c r="F709" s="407"/>
      <c r="G709" s="407"/>
      <c r="H709" s="407"/>
      <c r="I709" s="407"/>
      <c r="J709" s="407"/>
      <c r="K709" s="407"/>
      <c r="L709" s="407"/>
      <c r="M709" s="407"/>
      <c r="N709" s="407"/>
      <c r="O709" s="407"/>
      <c r="P709" s="407"/>
      <c r="Q709" s="407"/>
      <c r="R709" s="407"/>
      <c r="S709" s="407"/>
      <c r="T709" s="407"/>
      <c r="U709" s="407"/>
      <c r="V709" s="407"/>
      <c r="W709" s="407"/>
      <c r="X709" s="407"/>
      <c r="Y709" s="407"/>
      <c r="Z709" s="407"/>
      <c r="AA709" s="407"/>
      <c r="AB709" s="407"/>
    </row>
    <row r="710" spans="1:28" x14ac:dyDescent="0.25">
      <c r="A710" s="471"/>
      <c r="B710" s="407"/>
      <c r="C710" s="471"/>
      <c r="D710" s="407"/>
      <c r="E710" s="536"/>
      <c r="F710" s="407"/>
      <c r="G710" s="407"/>
      <c r="H710" s="407"/>
      <c r="I710" s="407"/>
      <c r="J710" s="407"/>
      <c r="K710" s="407"/>
      <c r="L710" s="407"/>
      <c r="M710" s="407"/>
      <c r="N710" s="407"/>
      <c r="O710" s="407"/>
      <c r="P710" s="407"/>
      <c r="Q710" s="407"/>
      <c r="R710" s="407"/>
      <c r="S710" s="407"/>
      <c r="T710" s="407"/>
      <c r="U710" s="407"/>
      <c r="V710" s="407"/>
      <c r="W710" s="407"/>
      <c r="X710" s="407"/>
      <c r="Y710" s="407"/>
      <c r="Z710" s="407"/>
      <c r="AA710" s="407"/>
      <c r="AB710" s="407"/>
    </row>
    <row r="711" spans="1:28" x14ac:dyDescent="0.25">
      <c r="A711" s="471"/>
      <c r="B711" s="407"/>
      <c r="C711" s="471"/>
      <c r="D711" s="407"/>
      <c r="E711" s="536"/>
      <c r="F711" s="407"/>
      <c r="G711" s="407"/>
      <c r="H711" s="407"/>
      <c r="I711" s="407"/>
      <c r="J711" s="407"/>
      <c r="K711" s="407"/>
      <c r="L711" s="407"/>
      <c r="M711" s="407"/>
      <c r="N711" s="407"/>
      <c r="O711" s="407"/>
      <c r="P711" s="407"/>
      <c r="Q711" s="407"/>
      <c r="R711" s="407"/>
      <c r="S711" s="407"/>
      <c r="T711" s="407"/>
      <c r="U711" s="407"/>
      <c r="V711" s="407"/>
      <c r="W711" s="407"/>
      <c r="X711" s="407"/>
      <c r="Y711" s="407"/>
      <c r="Z711" s="407"/>
      <c r="AA711" s="407"/>
      <c r="AB711" s="407"/>
    </row>
    <row r="712" spans="1:28" x14ac:dyDescent="0.25">
      <c r="A712" s="471"/>
      <c r="B712" s="407"/>
      <c r="C712" s="471"/>
      <c r="D712" s="407"/>
      <c r="E712" s="536"/>
      <c r="F712" s="407"/>
      <c r="G712" s="407"/>
      <c r="H712" s="407"/>
      <c r="I712" s="407"/>
      <c r="J712" s="407"/>
      <c r="K712" s="407"/>
      <c r="L712" s="407"/>
      <c r="M712" s="407"/>
      <c r="N712" s="407"/>
      <c r="O712" s="407"/>
      <c r="P712" s="407"/>
      <c r="Q712" s="407"/>
      <c r="R712" s="407"/>
      <c r="S712" s="407"/>
      <c r="T712" s="407"/>
      <c r="U712" s="407"/>
      <c r="V712" s="407"/>
      <c r="W712" s="407"/>
      <c r="X712" s="407"/>
      <c r="Y712" s="407"/>
      <c r="Z712" s="407"/>
      <c r="AA712" s="407"/>
      <c r="AB712" s="407"/>
    </row>
    <row r="713" spans="1:28" x14ac:dyDescent="0.25">
      <c r="A713" s="471"/>
      <c r="B713" s="407"/>
      <c r="C713" s="471"/>
      <c r="D713" s="407"/>
      <c r="E713" s="536"/>
      <c r="F713" s="407"/>
      <c r="G713" s="407"/>
      <c r="H713" s="407"/>
      <c r="I713" s="407"/>
      <c r="J713" s="407"/>
      <c r="K713" s="407"/>
      <c r="L713" s="407"/>
      <c r="M713" s="407"/>
      <c r="N713" s="407"/>
      <c r="O713" s="407"/>
      <c r="P713" s="407"/>
      <c r="Q713" s="407"/>
      <c r="R713" s="407"/>
      <c r="S713" s="407"/>
      <c r="T713" s="407"/>
      <c r="U713" s="407"/>
      <c r="V713" s="407"/>
      <c r="W713" s="407"/>
      <c r="X713" s="407"/>
      <c r="Y713" s="407"/>
      <c r="Z713" s="407"/>
      <c r="AA713" s="407"/>
      <c r="AB713" s="407"/>
    </row>
    <row r="714" spans="1:28" x14ac:dyDescent="0.25">
      <c r="A714" s="471"/>
      <c r="B714" s="407"/>
      <c r="C714" s="471"/>
      <c r="D714" s="407"/>
      <c r="E714" s="536"/>
      <c r="F714" s="407"/>
      <c r="G714" s="407"/>
      <c r="H714" s="407"/>
      <c r="I714" s="407"/>
      <c r="J714" s="407"/>
      <c r="K714" s="407"/>
      <c r="L714" s="407"/>
      <c r="M714" s="407"/>
      <c r="N714" s="407"/>
      <c r="O714" s="407"/>
      <c r="P714" s="407"/>
      <c r="Q714" s="407"/>
      <c r="R714" s="407"/>
      <c r="S714" s="407"/>
      <c r="T714" s="407"/>
      <c r="U714" s="407"/>
      <c r="V714" s="407"/>
      <c r="W714" s="407"/>
      <c r="X714" s="407"/>
      <c r="Y714" s="407"/>
      <c r="Z714" s="407"/>
      <c r="AA714" s="407"/>
      <c r="AB714" s="407"/>
    </row>
    <row r="715" spans="1:28" x14ac:dyDescent="0.25">
      <c r="A715" s="471"/>
      <c r="B715" s="407"/>
      <c r="C715" s="471"/>
      <c r="D715" s="407"/>
      <c r="E715" s="536"/>
      <c r="F715" s="407"/>
      <c r="G715" s="407"/>
      <c r="H715" s="407"/>
      <c r="I715" s="407"/>
      <c r="J715" s="407"/>
      <c r="K715" s="407"/>
      <c r="L715" s="407"/>
      <c r="M715" s="407"/>
      <c r="N715" s="407"/>
      <c r="O715" s="407"/>
      <c r="P715" s="407"/>
      <c r="Q715" s="407"/>
      <c r="R715" s="407"/>
      <c r="S715" s="407"/>
      <c r="T715" s="407"/>
      <c r="U715" s="407"/>
      <c r="V715" s="407"/>
      <c r="W715" s="407"/>
      <c r="X715" s="407"/>
      <c r="Y715" s="407"/>
      <c r="Z715" s="407"/>
      <c r="AA715" s="407"/>
      <c r="AB715" s="407"/>
    </row>
    <row r="716" spans="1:28" x14ac:dyDescent="0.25">
      <c r="A716" s="471"/>
      <c r="B716" s="407"/>
      <c r="C716" s="471"/>
      <c r="D716" s="407"/>
      <c r="E716" s="536"/>
      <c r="F716" s="407"/>
      <c r="G716" s="407"/>
      <c r="H716" s="407"/>
      <c r="I716" s="407"/>
      <c r="J716" s="407"/>
      <c r="K716" s="407"/>
      <c r="L716" s="407"/>
      <c r="M716" s="407"/>
      <c r="N716" s="407"/>
      <c r="O716" s="407"/>
      <c r="P716" s="407"/>
      <c r="Q716" s="407"/>
      <c r="R716" s="407"/>
      <c r="S716" s="407"/>
      <c r="T716" s="407"/>
      <c r="U716" s="407"/>
      <c r="V716" s="407"/>
      <c r="W716" s="407"/>
      <c r="X716" s="407"/>
      <c r="Y716" s="407"/>
      <c r="Z716" s="407"/>
      <c r="AA716" s="407"/>
      <c r="AB716" s="407"/>
    </row>
    <row r="717" spans="1:28" x14ac:dyDescent="0.25">
      <c r="A717" s="471"/>
      <c r="B717" s="407"/>
      <c r="C717" s="471"/>
      <c r="D717" s="407"/>
      <c r="E717" s="536"/>
      <c r="F717" s="407"/>
      <c r="G717" s="407"/>
      <c r="H717" s="407"/>
      <c r="I717" s="407"/>
      <c r="J717" s="407"/>
      <c r="K717" s="407"/>
      <c r="L717" s="407"/>
      <c r="M717" s="407"/>
      <c r="N717" s="407"/>
      <c r="O717" s="407"/>
      <c r="P717" s="407"/>
      <c r="Q717" s="407"/>
      <c r="R717" s="407"/>
      <c r="S717" s="407"/>
      <c r="T717" s="407"/>
      <c r="U717" s="407"/>
      <c r="V717" s="407"/>
      <c r="W717" s="407"/>
      <c r="X717" s="407"/>
      <c r="Y717" s="407"/>
      <c r="Z717" s="407"/>
      <c r="AA717" s="407"/>
      <c r="AB717" s="407"/>
    </row>
    <row r="718" spans="1:28" x14ac:dyDescent="0.25">
      <c r="A718" s="471"/>
      <c r="B718" s="407"/>
      <c r="C718" s="471"/>
      <c r="D718" s="407"/>
      <c r="E718" s="536"/>
      <c r="F718" s="407"/>
      <c r="G718" s="407"/>
      <c r="H718" s="407"/>
      <c r="I718" s="407"/>
      <c r="J718" s="407"/>
      <c r="K718" s="407"/>
      <c r="L718" s="407"/>
      <c r="M718" s="407"/>
      <c r="N718" s="407"/>
      <c r="O718" s="407"/>
      <c r="P718" s="407"/>
      <c r="Q718" s="407"/>
      <c r="R718" s="407"/>
      <c r="S718" s="407"/>
      <c r="T718" s="407"/>
      <c r="U718" s="407"/>
      <c r="V718" s="407"/>
      <c r="W718" s="407"/>
      <c r="X718" s="407"/>
      <c r="Y718" s="407"/>
      <c r="Z718" s="407"/>
      <c r="AA718" s="407"/>
      <c r="AB718" s="407"/>
    </row>
    <row r="719" spans="1:28" x14ac:dyDescent="0.25">
      <c r="A719" s="471"/>
      <c r="B719" s="407"/>
      <c r="C719" s="471"/>
      <c r="D719" s="407"/>
      <c r="E719" s="536"/>
      <c r="F719" s="407"/>
      <c r="G719" s="407"/>
      <c r="H719" s="407"/>
      <c r="I719" s="407"/>
      <c r="J719" s="407"/>
      <c r="K719" s="407"/>
      <c r="L719" s="407"/>
      <c r="M719" s="407"/>
      <c r="N719" s="407"/>
      <c r="O719" s="407"/>
      <c r="P719" s="407"/>
      <c r="Q719" s="407"/>
      <c r="R719" s="407"/>
      <c r="S719" s="407"/>
      <c r="T719" s="407"/>
      <c r="U719" s="407"/>
      <c r="V719" s="407"/>
      <c r="W719" s="407"/>
      <c r="X719" s="407"/>
      <c r="Y719" s="407"/>
      <c r="Z719" s="407"/>
      <c r="AA719" s="407"/>
      <c r="AB719" s="407"/>
    </row>
    <row r="720" spans="1:28" x14ac:dyDescent="0.25">
      <c r="A720" s="471"/>
      <c r="B720" s="407"/>
      <c r="C720" s="471"/>
      <c r="D720" s="407"/>
      <c r="E720" s="536"/>
      <c r="F720" s="407"/>
      <c r="G720" s="407"/>
      <c r="H720" s="407"/>
      <c r="I720" s="407"/>
      <c r="J720" s="407"/>
      <c r="K720" s="407"/>
      <c r="L720" s="407"/>
      <c r="M720" s="407"/>
      <c r="N720" s="407"/>
      <c r="O720" s="407"/>
      <c r="P720" s="407"/>
      <c r="Q720" s="407"/>
      <c r="R720" s="407"/>
      <c r="S720" s="407"/>
      <c r="T720" s="407"/>
      <c r="U720" s="407"/>
      <c r="V720" s="407"/>
      <c r="W720" s="407"/>
      <c r="X720" s="407"/>
      <c r="Y720" s="407"/>
      <c r="Z720" s="407"/>
      <c r="AA720" s="407"/>
      <c r="AB720" s="407"/>
    </row>
    <row r="721" spans="1:28" x14ac:dyDescent="0.25">
      <c r="A721" s="471"/>
      <c r="B721" s="407"/>
      <c r="C721" s="471"/>
      <c r="D721" s="407"/>
      <c r="E721" s="536"/>
      <c r="F721" s="407"/>
      <c r="G721" s="407"/>
      <c r="H721" s="407"/>
      <c r="I721" s="407"/>
      <c r="J721" s="407"/>
      <c r="K721" s="407"/>
      <c r="L721" s="407"/>
      <c r="M721" s="407"/>
      <c r="N721" s="407"/>
      <c r="O721" s="407"/>
      <c r="P721" s="407"/>
      <c r="Q721" s="407"/>
      <c r="R721" s="407"/>
      <c r="S721" s="407"/>
      <c r="T721" s="407"/>
      <c r="U721" s="407"/>
      <c r="V721" s="407"/>
      <c r="W721" s="407"/>
      <c r="X721" s="407"/>
      <c r="Y721" s="407"/>
      <c r="Z721" s="407"/>
      <c r="AA721" s="407"/>
      <c r="AB721" s="407"/>
    </row>
    <row r="722" spans="1:28" x14ac:dyDescent="0.25">
      <c r="A722" s="471"/>
      <c r="B722" s="407"/>
      <c r="C722" s="471"/>
      <c r="D722" s="407"/>
      <c r="E722" s="536"/>
      <c r="F722" s="407"/>
      <c r="G722" s="407"/>
      <c r="H722" s="407"/>
      <c r="I722" s="407"/>
      <c r="J722" s="407"/>
      <c r="K722" s="407"/>
      <c r="L722" s="407"/>
      <c r="M722" s="407"/>
      <c r="N722" s="407"/>
      <c r="O722" s="407"/>
      <c r="P722" s="407"/>
      <c r="Q722" s="407"/>
      <c r="R722" s="407"/>
      <c r="S722" s="407"/>
      <c r="T722" s="407"/>
      <c r="U722" s="407"/>
      <c r="V722" s="407"/>
      <c r="W722" s="407"/>
      <c r="X722" s="407"/>
      <c r="Y722" s="407"/>
      <c r="Z722" s="407"/>
      <c r="AA722" s="407"/>
      <c r="AB722" s="407"/>
    </row>
    <row r="723" spans="1:28" x14ac:dyDescent="0.25">
      <c r="A723" s="471"/>
      <c r="B723" s="407"/>
      <c r="C723" s="471"/>
      <c r="D723" s="407"/>
      <c r="E723" s="536"/>
      <c r="F723" s="407"/>
      <c r="G723" s="407"/>
      <c r="H723" s="407"/>
      <c r="I723" s="407"/>
      <c r="J723" s="407"/>
      <c r="K723" s="407"/>
      <c r="L723" s="407"/>
      <c r="M723" s="407"/>
      <c r="N723" s="407"/>
      <c r="O723" s="407"/>
      <c r="P723" s="407"/>
      <c r="Q723" s="407"/>
      <c r="R723" s="407"/>
      <c r="S723" s="407"/>
      <c r="T723" s="407"/>
      <c r="U723" s="407"/>
      <c r="V723" s="407"/>
      <c r="W723" s="407"/>
      <c r="X723" s="407"/>
      <c r="Y723" s="407"/>
      <c r="Z723" s="407"/>
      <c r="AA723" s="407"/>
      <c r="AB723" s="407"/>
    </row>
    <row r="724" spans="1:28" x14ac:dyDescent="0.25">
      <c r="A724" s="471"/>
      <c r="B724" s="407"/>
      <c r="C724" s="471"/>
      <c r="D724" s="407"/>
      <c r="E724" s="536"/>
      <c r="F724" s="407"/>
      <c r="G724" s="407"/>
      <c r="H724" s="407"/>
      <c r="I724" s="407"/>
      <c r="J724" s="407"/>
      <c r="K724" s="407"/>
      <c r="L724" s="407"/>
      <c r="M724" s="407"/>
      <c r="N724" s="407"/>
      <c r="O724" s="407"/>
      <c r="P724" s="407"/>
      <c r="Q724" s="407"/>
      <c r="R724" s="407"/>
      <c r="S724" s="407"/>
      <c r="T724" s="407"/>
      <c r="U724" s="407"/>
      <c r="V724" s="407"/>
      <c r="W724" s="407"/>
      <c r="X724" s="407"/>
      <c r="Y724" s="407"/>
      <c r="Z724" s="407"/>
      <c r="AA724" s="407"/>
      <c r="AB724" s="407"/>
    </row>
    <row r="725" spans="1:28" x14ac:dyDescent="0.25">
      <c r="A725" s="471"/>
      <c r="B725" s="407"/>
      <c r="C725" s="471"/>
      <c r="D725" s="407"/>
      <c r="E725" s="536"/>
      <c r="F725" s="407"/>
      <c r="G725" s="407"/>
      <c r="H725" s="407"/>
      <c r="I725" s="407"/>
      <c r="J725" s="407"/>
      <c r="K725" s="407"/>
      <c r="L725" s="407"/>
      <c r="M725" s="407"/>
      <c r="N725" s="407"/>
      <c r="O725" s="407"/>
      <c r="P725" s="407"/>
      <c r="Q725" s="407"/>
      <c r="R725" s="407"/>
      <c r="S725" s="407"/>
      <c r="T725" s="407"/>
      <c r="U725" s="407"/>
      <c r="V725" s="407"/>
      <c r="W725" s="407"/>
      <c r="X725" s="407"/>
      <c r="Y725" s="407"/>
      <c r="Z725" s="407"/>
      <c r="AA725" s="407"/>
      <c r="AB725" s="407"/>
    </row>
    <row r="726" spans="1:28" x14ac:dyDescent="0.25">
      <c r="A726" s="471"/>
      <c r="B726" s="407"/>
      <c r="C726" s="471"/>
      <c r="D726" s="407"/>
      <c r="E726" s="536"/>
      <c r="F726" s="407"/>
      <c r="G726" s="407"/>
      <c r="H726" s="407"/>
      <c r="I726" s="407"/>
      <c r="J726" s="407"/>
      <c r="K726" s="407"/>
      <c r="L726" s="407"/>
      <c r="M726" s="407"/>
      <c r="N726" s="407"/>
      <c r="O726" s="407"/>
      <c r="P726" s="407"/>
      <c r="Q726" s="407"/>
      <c r="R726" s="407"/>
      <c r="S726" s="407"/>
      <c r="T726" s="407"/>
      <c r="U726" s="407"/>
      <c r="V726" s="407"/>
      <c r="W726" s="407"/>
      <c r="X726" s="407"/>
      <c r="Y726" s="407"/>
      <c r="Z726" s="407"/>
      <c r="AA726" s="407"/>
      <c r="AB726" s="407"/>
    </row>
    <row r="727" spans="1:28" x14ac:dyDescent="0.25">
      <c r="A727" s="471"/>
      <c r="B727" s="407"/>
      <c r="C727" s="471"/>
      <c r="D727" s="407"/>
      <c r="E727" s="536"/>
      <c r="F727" s="407"/>
      <c r="G727" s="407"/>
      <c r="H727" s="407"/>
      <c r="I727" s="407"/>
      <c r="J727" s="407"/>
      <c r="K727" s="407"/>
      <c r="L727" s="407"/>
      <c r="M727" s="407"/>
      <c r="N727" s="407"/>
      <c r="O727" s="407"/>
      <c r="P727" s="407"/>
      <c r="Q727" s="407"/>
      <c r="R727" s="407"/>
      <c r="S727" s="407"/>
      <c r="T727" s="407"/>
      <c r="U727" s="407"/>
      <c r="V727" s="407"/>
      <c r="W727" s="407"/>
      <c r="X727" s="407"/>
      <c r="Y727" s="407"/>
      <c r="Z727" s="407"/>
      <c r="AA727" s="407"/>
      <c r="AB727" s="407"/>
    </row>
    <row r="728" spans="1:28" x14ac:dyDescent="0.25">
      <c r="A728" s="471"/>
      <c r="B728" s="407"/>
      <c r="C728" s="471"/>
      <c r="D728" s="407"/>
      <c r="E728" s="536"/>
      <c r="F728" s="407"/>
      <c r="G728" s="407"/>
      <c r="H728" s="407"/>
      <c r="I728" s="407"/>
      <c r="J728" s="407"/>
      <c r="K728" s="407"/>
      <c r="L728" s="407"/>
      <c r="M728" s="407"/>
      <c r="N728" s="407"/>
      <c r="O728" s="407"/>
      <c r="P728" s="407"/>
      <c r="Q728" s="407"/>
      <c r="R728" s="407"/>
      <c r="S728" s="407"/>
      <c r="T728" s="407"/>
      <c r="U728" s="407"/>
      <c r="V728" s="407"/>
      <c r="W728" s="407"/>
      <c r="X728" s="407"/>
      <c r="Y728" s="407"/>
      <c r="Z728" s="407"/>
      <c r="AA728" s="407"/>
      <c r="AB728" s="407"/>
    </row>
    <row r="729" spans="1:28" x14ac:dyDescent="0.25">
      <c r="A729" s="471"/>
      <c r="B729" s="407"/>
      <c r="C729" s="471"/>
      <c r="D729" s="407"/>
      <c r="E729" s="536"/>
      <c r="F729" s="407"/>
      <c r="G729" s="407"/>
      <c r="H729" s="407"/>
      <c r="I729" s="407"/>
      <c r="J729" s="407"/>
      <c r="K729" s="407"/>
      <c r="L729" s="407"/>
      <c r="M729" s="407"/>
      <c r="N729" s="407"/>
      <c r="O729" s="407"/>
      <c r="P729" s="407"/>
      <c r="Q729" s="407"/>
      <c r="R729" s="407"/>
      <c r="S729" s="407"/>
      <c r="T729" s="407"/>
      <c r="U729" s="407"/>
      <c r="V729" s="407"/>
      <c r="W729" s="407"/>
      <c r="X729" s="407"/>
      <c r="Y729" s="407"/>
      <c r="Z729" s="407"/>
      <c r="AA729" s="407"/>
      <c r="AB729" s="407"/>
    </row>
    <row r="730" spans="1:28" x14ac:dyDescent="0.25">
      <c r="A730" s="471"/>
      <c r="B730" s="407"/>
      <c r="C730" s="471"/>
      <c r="D730" s="407"/>
      <c r="E730" s="536"/>
      <c r="F730" s="407"/>
      <c r="G730" s="407"/>
      <c r="H730" s="407"/>
      <c r="I730" s="407"/>
      <c r="J730" s="407"/>
      <c r="K730" s="407"/>
      <c r="L730" s="407"/>
      <c r="M730" s="407"/>
      <c r="N730" s="407"/>
      <c r="O730" s="407"/>
      <c r="P730" s="407"/>
      <c r="Q730" s="407"/>
      <c r="R730" s="407"/>
      <c r="S730" s="407"/>
      <c r="T730" s="407"/>
      <c r="U730" s="407"/>
      <c r="V730" s="407"/>
      <c r="W730" s="407"/>
      <c r="X730" s="407"/>
      <c r="Y730" s="407"/>
      <c r="Z730" s="407"/>
      <c r="AA730" s="407"/>
      <c r="AB730" s="407"/>
    </row>
    <row r="731" spans="1:28" x14ac:dyDescent="0.25">
      <c r="A731" s="471"/>
      <c r="B731" s="407"/>
      <c r="C731" s="471"/>
      <c r="D731" s="407"/>
      <c r="E731" s="536"/>
      <c r="F731" s="407"/>
      <c r="G731" s="407"/>
      <c r="H731" s="407"/>
      <c r="I731" s="407"/>
      <c r="J731" s="407"/>
      <c r="K731" s="407"/>
      <c r="L731" s="407"/>
      <c r="M731" s="407"/>
      <c r="N731" s="407"/>
      <c r="O731" s="407"/>
      <c r="P731" s="407"/>
      <c r="Q731" s="407"/>
      <c r="R731" s="407"/>
      <c r="S731" s="407"/>
      <c r="T731" s="407"/>
      <c r="U731" s="407"/>
      <c r="V731" s="407"/>
      <c r="W731" s="407"/>
      <c r="X731" s="407"/>
      <c r="Y731" s="407"/>
      <c r="Z731" s="407"/>
      <c r="AA731" s="407"/>
      <c r="AB731" s="407"/>
    </row>
    <row r="732" spans="1:28" x14ac:dyDescent="0.25">
      <c r="A732" s="471"/>
      <c r="B732" s="407"/>
      <c r="C732" s="471"/>
      <c r="D732" s="407"/>
      <c r="E732" s="536"/>
      <c r="F732" s="407"/>
      <c r="G732" s="407"/>
      <c r="H732" s="407"/>
      <c r="I732" s="407"/>
      <c r="J732" s="407"/>
      <c r="K732" s="407"/>
      <c r="L732" s="407"/>
      <c r="M732" s="407"/>
      <c r="N732" s="407"/>
      <c r="O732" s="407"/>
      <c r="P732" s="407"/>
      <c r="Q732" s="407"/>
      <c r="R732" s="407"/>
      <c r="S732" s="407"/>
      <c r="T732" s="407"/>
      <c r="U732" s="407"/>
      <c r="V732" s="407"/>
      <c r="W732" s="407"/>
      <c r="X732" s="407"/>
      <c r="Y732" s="407"/>
      <c r="Z732" s="407"/>
      <c r="AA732" s="407"/>
      <c r="AB732" s="407"/>
    </row>
    <row r="733" spans="1:28" x14ac:dyDescent="0.25">
      <c r="A733" s="471"/>
      <c r="B733" s="407"/>
      <c r="C733" s="471"/>
      <c r="D733" s="407"/>
      <c r="E733" s="536"/>
      <c r="F733" s="407"/>
      <c r="G733" s="407"/>
      <c r="H733" s="407"/>
      <c r="I733" s="407"/>
      <c r="J733" s="407"/>
      <c r="K733" s="407"/>
      <c r="L733" s="407"/>
      <c r="M733" s="407"/>
      <c r="N733" s="407"/>
      <c r="O733" s="407"/>
      <c r="P733" s="407"/>
      <c r="Q733" s="407"/>
      <c r="R733" s="407"/>
      <c r="S733" s="407"/>
      <c r="T733" s="407"/>
      <c r="U733" s="407"/>
      <c r="V733" s="407"/>
      <c r="W733" s="407"/>
      <c r="X733" s="407"/>
      <c r="Y733" s="407"/>
      <c r="Z733" s="407"/>
      <c r="AA733" s="407"/>
      <c r="AB733" s="407"/>
    </row>
    <row r="734" spans="1:28" x14ac:dyDescent="0.25">
      <c r="A734" s="471"/>
      <c r="B734" s="407"/>
      <c r="C734" s="471"/>
      <c r="D734" s="407"/>
      <c r="E734" s="536"/>
      <c r="F734" s="407"/>
      <c r="G734" s="407"/>
      <c r="H734" s="407"/>
      <c r="I734" s="407"/>
      <c r="J734" s="407"/>
      <c r="K734" s="407"/>
      <c r="L734" s="407"/>
      <c r="M734" s="407"/>
      <c r="N734" s="407"/>
      <c r="O734" s="407"/>
      <c r="P734" s="407"/>
      <c r="Q734" s="407"/>
      <c r="R734" s="407"/>
      <c r="S734" s="407"/>
      <c r="T734" s="407"/>
      <c r="U734" s="407"/>
      <c r="V734" s="407"/>
      <c r="W734" s="407"/>
      <c r="X734" s="407"/>
      <c r="Y734" s="407"/>
      <c r="Z734" s="407"/>
      <c r="AA734" s="407"/>
      <c r="AB734" s="407"/>
    </row>
    <row r="735" spans="1:28" x14ac:dyDescent="0.25">
      <c r="A735" s="471"/>
      <c r="B735" s="407"/>
      <c r="C735" s="471"/>
      <c r="D735" s="407"/>
      <c r="E735" s="536"/>
      <c r="F735" s="407"/>
      <c r="G735" s="407"/>
      <c r="H735" s="407"/>
      <c r="I735" s="407"/>
      <c r="J735" s="407"/>
      <c r="K735" s="407"/>
      <c r="L735" s="407"/>
      <c r="M735" s="407"/>
      <c r="N735" s="407"/>
      <c r="O735" s="407"/>
      <c r="P735" s="407"/>
      <c r="Q735" s="407"/>
      <c r="R735" s="407"/>
      <c r="S735" s="407"/>
      <c r="T735" s="407"/>
      <c r="U735" s="407"/>
      <c r="V735" s="407"/>
      <c r="W735" s="407"/>
      <c r="X735" s="407"/>
      <c r="Y735" s="407"/>
      <c r="Z735" s="407"/>
      <c r="AA735" s="407"/>
      <c r="AB735" s="407"/>
    </row>
    <row r="736" spans="1:28" x14ac:dyDescent="0.25">
      <c r="A736" s="471"/>
      <c r="B736" s="407"/>
      <c r="C736" s="471"/>
      <c r="D736" s="407"/>
      <c r="E736" s="536"/>
      <c r="F736" s="407"/>
      <c r="G736" s="407"/>
      <c r="H736" s="407"/>
      <c r="I736" s="407"/>
      <c r="J736" s="407"/>
      <c r="K736" s="407"/>
      <c r="L736" s="407"/>
      <c r="M736" s="407"/>
      <c r="N736" s="407"/>
      <c r="O736" s="407"/>
      <c r="P736" s="407"/>
      <c r="Q736" s="407"/>
      <c r="R736" s="407"/>
      <c r="S736" s="407"/>
      <c r="T736" s="407"/>
      <c r="U736" s="407"/>
      <c r="V736" s="407"/>
      <c r="W736" s="407"/>
      <c r="X736" s="407"/>
      <c r="Y736" s="407"/>
      <c r="Z736" s="407"/>
      <c r="AA736" s="407"/>
      <c r="AB736" s="407"/>
    </row>
    <row r="737" spans="1:28" x14ac:dyDescent="0.25">
      <c r="A737" s="471"/>
      <c r="B737" s="407"/>
      <c r="C737" s="471"/>
      <c r="D737" s="407"/>
      <c r="E737" s="536"/>
      <c r="F737" s="407"/>
      <c r="G737" s="407"/>
      <c r="H737" s="407"/>
      <c r="I737" s="407"/>
      <c r="J737" s="407"/>
      <c r="K737" s="407"/>
      <c r="L737" s="407"/>
      <c r="M737" s="407"/>
      <c r="N737" s="407"/>
      <c r="O737" s="407"/>
      <c r="P737" s="407"/>
      <c r="Q737" s="407"/>
      <c r="R737" s="407"/>
      <c r="S737" s="407"/>
      <c r="T737" s="407"/>
      <c r="U737" s="407"/>
      <c r="V737" s="407"/>
      <c r="W737" s="407"/>
      <c r="X737" s="407"/>
      <c r="Y737" s="407"/>
      <c r="Z737" s="407"/>
      <c r="AA737" s="407"/>
      <c r="AB737" s="407"/>
    </row>
    <row r="738" spans="1:28" x14ac:dyDescent="0.25">
      <c r="A738" s="471"/>
      <c r="B738" s="407"/>
      <c r="C738" s="471"/>
      <c r="D738" s="407"/>
      <c r="E738" s="536"/>
      <c r="F738" s="407"/>
      <c r="G738" s="407"/>
      <c r="H738" s="407"/>
      <c r="I738" s="407"/>
      <c r="J738" s="407"/>
      <c r="K738" s="407"/>
      <c r="L738" s="407"/>
      <c r="M738" s="407"/>
      <c r="N738" s="407"/>
      <c r="O738" s="407"/>
      <c r="P738" s="407"/>
      <c r="Q738" s="407"/>
      <c r="R738" s="407"/>
      <c r="S738" s="407"/>
      <c r="T738" s="407"/>
      <c r="U738" s="407"/>
      <c r="V738" s="407"/>
      <c r="W738" s="407"/>
      <c r="X738" s="407"/>
      <c r="Y738" s="407"/>
      <c r="Z738" s="407"/>
      <c r="AA738" s="407"/>
      <c r="AB738" s="407"/>
    </row>
    <row r="739" spans="1:28" x14ac:dyDescent="0.25">
      <c r="A739" s="471"/>
      <c r="B739" s="407"/>
      <c r="C739" s="471"/>
      <c r="D739" s="407"/>
      <c r="E739" s="536"/>
      <c r="F739" s="407"/>
      <c r="G739" s="407"/>
      <c r="H739" s="407"/>
      <c r="I739" s="407"/>
      <c r="J739" s="407"/>
      <c r="K739" s="407"/>
      <c r="L739" s="407"/>
      <c r="M739" s="407"/>
      <c r="N739" s="407"/>
      <c r="O739" s="407"/>
      <c r="P739" s="407"/>
      <c r="Q739" s="407"/>
      <c r="R739" s="407"/>
      <c r="S739" s="407"/>
      <c r="T739" s="407"/>
      <c r="U739" s="407"/>
      <c r="V739" s="407"/>
      <c r="W739" s="407"/>
      <c r="X739" s="407"/>
      <c r="Y739" s="407"/>
      <c r="Z739" s="407"/>
      <c r="AA739" s="407"/>
      <c r="AB739" s="407"/>
    </row>
    <row r="740" spans="1:28" x14ac:dyDescent="0.25">
      <c r="A740" s="471"/>
      <c r="B740" s="407"/>
      <c r="C740" s="471"/>
      <c r="D740" s="407"/>
      <c r="E740" s="536"/>
      <c r="F740" s="407"/>
      <c r="G740" s="407"/>
      <c r="H740" s="407"/>
      <c r="I740" s="407"/>
      <c r="J740" s="407"/>
      <c r="K740" s="407"/>
      <c r="L740" s="407"/>
      <c r="M740" s="407"/>
      <c r="N740" s="407"/>
      <c r="O740" s="407"/>
      <c r="P740" s="407"/>
      <c r="Q740" s="407"/>
      <c r="R740" s="407"/>
      <c r="S740" s="407"/>
      <c r="T740" s="407"/>
      <c r="U740" s="407"/>
      <c r="V740" s="407"/>
      <c r="W740" s="407"/>
      <c r="X740" s="407"/>
      <c r="Y740" s="407"/>
      <c r="Z740" s="407"/>
      <c r="AA740" s="407"/>
      <c r="AB740" s="407"/>
    </row>
    <row r="741" spans="1:28" x14ac:dyDescent="0.25">
      <c r="A741" s="471"/>
      <c r="B741" s="407"/>
      <c r="C741" s="471"/>
      <c r="D741" s="407"/>
      <c r="E741" s="536"/>
      <c r="F741" s="407"/>
      <c r="G741" s="407"/>
      <c r="H741" s="407"/>
      <c r="I741" s="407"/>
      <c r="J741" s="407"/>
      <c r="K741" s="407"/>
      <c r="L741" s="407"/>
      <c r="M741" s="407"/>
      <c r="N741" s="407"/>
      <c r="O741" s="407"/>
      <c r="P741" s="407"/>
      <c r="Q741" s="407"/>
      <c r="R741" s="407"/>
      <c r="S741" s="407"/>
      <c r="T741" s="407"/>
      <c r="U741" s="407"/>
      <c r="V741" s="407"/>
      <c r="W741" s="407"/>
      <c r="X741" s="407"/>
      <c r="Y741" s="407"/>
      <c r="Z741" s="407"/>
      <c r="AA741" s="407"/>
      <c r="AB741" s="407"/>
    </row>
    <row r="742" spans="1:28" x14ac:dyDescent="0.25">
      <c r="A742" s="471"/>
      <c r="B742" s="407"/>
      <c r="C742" s="471"/>
      <c r="D742" s="407"/>
      <c r="E742" s="536"/>
      <c r="F742" s="407"/>
      <c r="G742" s="407"/>
      <c r="H742" s="407"/>
      <c r="I742" s="407"/>
      <c r="J742" s="407"/>
      <c r="K742" s="407"/>
      <c r="L742" s="407"/>
      <c r="M742" s="407"/>
      <c r="N742" s="407"/>
      <c r="O742" s="407"/>
      <c r="P742" s="407"/>
      <c r="Q742" s="407"/>
      <c r="R742" s="407"/>
      <c r="S742" s="407"/>
      <c r="T742" s="407"/>
      <c r="U742" s="407"/>
      <c r="V742" s="407"/>
      <c r="W742" s="407"/>
      <c r="X742" s="407"/>
      <c r="Y742" s="407"/>
      <c r="Z742" s="407"/>
      <c r="AA742" s="407"/>
      <c r="AB742" s="407"/>
    </row>
    <row r="743" spans="1:28" x14ac:dyDescent="0.25">
      <c r="A743" s="471"/>
      <c r="B743" s="407"/>
      <c r="C743" s="471"/>
      <c r="D743" s="407"/>
      <c r="E743" s="536"/>
      <c r="F743" s="407"/>
      <c r="G743" s="407"/>
      <c r="H743" s="407"/>
      <c r="I743" s="407"/>
      <c r="J743" s="407"/>
      <c r="K743" s="407"/>
      <c r="L743" s="407"/>
      <c r="M743" s="407"/>
      <c r="N743" s="407"/>
      <c r="O743" s="407"/>
      <c r="P743" s="407"/>
      <c r="Q743" s="407"/>
      <c r="R743" s="407"/>
      <c r="S743" s="407"/>
      <c r="T743" s="407"/>
      <c r="U743" s="407"/>
      <c r="V743" s="407"/>
      <c r="W743" s="407"/>
      <c r="X743" s="407"/>
      <c r="Y743" s="407"/>
      <c r="Z743" s="407"/>
      <c r="AA743" s="407"/>
      <c r="AB743" s="407"/>
    </row>
    <row r="744" spans="1:28" x14ac:dyDescent="0.25">
      <c r="A744" s="471"/>
      <c r="B744" s="407"/>
      <c r="C744" s="471"/>
      <c r="D744" s="407"/>
      <c r="E744" s="536"/>
      <c r="F744" s="407"/>
      <c r="G744" s="407"/>
      <c r="H744" s="407"/>
      <c r="I744" s="407"/>
      <c r="J744" s="407"/>
      <c r="K744" s="407"/>
      <c r="L744" s="407"/>
      <c r="M744" s="407"/>
      <c r="N744" s="407"/>
      <c r="O744" s="407"/>
      <c r="P744" s="407"/>
      <c r="Q744" s="407"/>
      <c r="R744" s="407"/>
      <c r="S744" s="407"/>
      <c r="T744" s="407"/>
      <c r="U744" s="407"/>
      <c r="V744" s="407"/>
      <c r="W744" s="407"/>
      <c r="X744" s="407"/>
      <c r="Y744" s="407"/>
      <c r="Z744" s="407"/>
      <c r="AA744" s="407"/>
      <c r="AB744" s="407"/>
    </row>
    <row r="745" spans="1:28" x14ac:dyDescent="0.25">
      <c r="A745" s="471"/>
      <c r="B745" s="407"/>
      <c r="C745" s="471"/>
      <c r="D745" s="407"/>
      <c r="E745" s="536"/>
      <c r="F745" s="407"/>
      <c r="G745" s="407"/>
      <c r="H745" s="407"/>
      <c r="I745" s="407"/>
      <c r="J745" s="407"/>
      <c r="K745" s="407"/>
      <c r="L745" s="407"/>
      <c r="M745" s="407"/>
      <c r="N745" s="407"/>
      <c r="O745" s="407"/>
      <c r="P745" s="407"/>
      <c r="Q745" s="407"/>
      <c r="R745" s="407"/>
      <c r="S745" s="407"/>
      <c r="T745" s="407"/>
      <c r="U745" s="407"/>
      <c r="V745" s="407"/>
      <c r="W745" s="407"/>
      <c r="X745" s="407"/>
      <c r="Y745" s="407"/>
      <c r="Z745" s="407"/>
      <c r="AA745" s="407"/>
      <c r="AB745" s="407"/>
    </row>
    <row r="746" spans="1:28" x14ac:dyDescent="0.25">
      <c r="A746" s="471"/>
      <c r="B746" s="407"/>
      <c r="C746" s="471"/>
      <c r="D746" s="407"/>
      <c r="E746" s="536"/>
      <c r="F746" s="407"/>
      <c r="G746" s="407"/>
      <c r="H746" s="407"/>
      <c r="I746" s="407"/>
      <c r="J746" s="407"/>
      <c r="K746" s="407"/>
      <c r="L746" s="407"/>
      <c r="M746" s="407"/>
      <c r="N746" s="407"/>
      <c r="O746" s="407"/>
      <c r="P746" s="407"/>
      <c r="Q746" s="407"/>
      <c r="R746" s="407"/>
      <c r="S746" s="407"/>
      <c r="T746" s="407"/>
      <c r="U746" s="407"/>
      <c r="V746" s="407"/>
      <c r="W746" s="407"/>
      <c r="X746" s="407"/>
      <c r="Y746" s="407"/>
      <c r="Z746" s="407"/>
      <c r="AA746" s="407"/>
      <c r="AB746" s="407"/>
    </row>
    <row r="747" spans="1:28" x14ac:dyDescent="0.25">
      <c r="A747" s="471"/>
      <c r="B747" s="407"/>
      <c r="C747" s="471"/>
      <c r="D747" s="407"/>
      <c r="E747" s="536"/>
      <c r="F747" s="407"/>
      <c r="G747" s="407"/>
      <c r="H747" s="407"/>
      <c r="I747" s="407"/>
      <c r="J747" s="407"/>
      <c r="K747" s="407"/>
      <c r="L747" s="407"/>
      <c r="M747" s="407"/>
      <c r="N747" s="407"/>
      <c r="O747" s="407"/>
      <c r="P747" s="407"/>
      <c r="Q747" s="407"/>
      <c r="R747" s="407"/>
      <c r="S747" s="407"/>
      <c r="T747" s="407"/>
      <c r="U747" s="407"/>
      <c r="V747" s="407"/>
      <c r="W747" s="407"/>
      <c r="X747" s="407"/>
      <c r="Y747" s="407"/>
      <c r="Z747" s="407"/>
      <c r="AA747" s="407"/>
      <c r="AB747" s="407"/>
    </row>
    <row r="748" spans="1:28" x14ac:dyDescent="0.25">
      <c r="A748" s="471"/>
      <c r="B748" s="407"/>
      <c r="C748" s="471"/>
      <c r="D748" s="407"/>
      <c r="E748" s="536"/>
      <c r="F748" s="407"/>
      <c r="G748" s="407"/>
      <c r="H748" s="407"/>
      <c r="I748" s="407"/>
      <c r="J748" s="407"/>
      <c r="K748" s="407"/>
      <c r="L748" s="407"/>
      <c r="M748" s="407"/>
      <c r="N748" s="407"/>
      <c r="O748" s="407"/>
      <c r="P748" s="407"/>
      <c r="Q748" s="407"/>
      <c r="R748" s="407"/>
      <c r="S748" s="407"/>
      <c r="T748" s="407"/>
      <c r="U748" s="407"/>
      <c r="V748" s="407"/>
      <c r="W748" s="407"/>
      <c r="X748" s="407"/>
      <c r="Y748" s="407"/>
      <c r="Z748" s="407"/>
      <c r="AA748" s="407"/>
      <c r="AB748" s="407"/>
    </row>
    <row r="749" spans="1:28" x14ac:dyDescent="0.25">
      <c r="A749" s="471"/>
      <c r="B749" s="407"/>
      <c r="C749" s="471"/>
      <c r="D749" s="407"/>
      <c r="E749" s="536"/>
      <c r="F749" s="407"/>
      <c r="G749" s="407"/>
      <c r="H749" s="407"/>
      <c r="I749" s="407"/>
      <c r="J749" s="407"/>
      <c r="K749" s="407"/>
      <c r="L749" s="407"/>
      <c r="M749" s="407"/>
      <c r="N749" s="407"/>
      <c r="O749" s="407"/>
      <c r="P749" s="407"/>
      <c r="Q749" s="407"/>
      <c r="R749" s="407"/>
      <c r="S749" s="407"/>
      <c r="T749" s="407"/>
      <c r="U749" s="407"/>
      <c r="V749" s="407"/>
      <c r="W749" s="407"/>
      <c r="X749" s="407"/>
      <c r="Y749" s="407"/>
      <c r="Z749" s="407"/>
      <c r="AA749" s="407"/>
      <c r="AB749" s="407"/>
    </row>
    <row r="750" spans="1:28" x14ac:dyDescent="0.25">
      <c r="A750" s="471"/>
      <c r="B750" s="407"/>
      <c r="C750" s="471"/>
      <c r="D750" s="407"/>
      <c r="E750" s="536"/>
      <c r="F750" s="407"/>
      <c r="G750" s="407"/>
      <c r="H750" s="407"/>
      <c r="I750" s="407"/>
      <c r="J750" s="407"/>
      <c r="K750" s="407"/>
      <c r="L750" s="407"/>
      <c r="M750" s="407"/>
      <c r="N750" s="407"/>
      <c r="O750" s="407"/>
      <c r="P750" s="407"/>
      <c r="Q750" s="407"/>
      <c r="R750" s="407"/>
      <c r="S750" s="407"/>
      <c r="T750" s="407"/>
      <c r="U750" s="407"/>
      <c r="V750" s="407"/>
      <c r="W750" s="407"/>
      <c r="X750" s="407"/>
      <c r="Y750" s="407"/>
      <c r="Z750" s="407"/>
      <c r="AA750" s="407"/>
      <c r="AB750" s="407"/>
    </row>
    <row r="751" spans="1:28" x14ac:dyDescent="0.25">
      <c r="A751" s="471"/>
      <c r="B751" s="407"/>
      <c r="C751" s="471"/>
      <c r="D751" s="407"/>
      <c r="E751" s="536"/>
      <c r="F751" s="407"/>
      <c r="G751" s="407"/>
      <c r="H751" s="407"/>
      <c r="I751" s="407"/>
      <c r="J751" s="407"/>
      <c r="K751" s="407"/>
      <c r="L751" s="407"/>
      <c r="M751" s="407"/>
      <c r="N751" s="407"/>
      <c r="O751" s="407"/>
      <c r="P751" s="407"/>
      <c r="Q751" s="407"/>
      <c r="R751" s="407"/>
      <c r="S751" s="407"/>
      <c r="T751" s="407"/>
      <c r="U751" s="407"/>
      <c r="V751" s="407"/>
      <c r="W751" s="407"/>
      <c r="X751" s="407"/>
      <c r="Y751" s="407"/>
      <c r="Z751" s="407"/>
      <c r="AA751" s="407"/>
      <c r="AB751" s="407"/>
    </row>
    <row r="752" spans="1:28" x14ac:dyDescent="0.25">
      <c r="A752" s="471"/>
      <c r="B752" s="407"/>
      <c r="C752" s="471"/>
      <c r="D752" s="407"/>
      <c r="E752" s="536"/>
      <c r="F752" s="407"/>
      <c r="G752" s="407"/>
      <c r="H752" s="407"/>
      <c r="I752" s="407"/>
      <c r="J752" s="407"/>
      <c r="K752" s="407"/>
      <c r="L752" s="407"/>
      <c r="M752" s="407"/>
      <c r="N752" s="407"/>
      <c r="O752" s="407"/>
      <c r="P752" s="407"/>
      <c r="Q752" s="407"/>
      <c r="R752" s="407"/>
      <c r="S752" s="407"/>
      <c r="T752" s="407"/>
      <c r="U752" s="407"/>
      <c r="V752" s="407"/>
      <c r="W752" s="407"/>
      <c r="X752" s="407"/>
      <c r="Y752" s="407"/>
      <c r="Z752" s="407"/>
      <c r="AA752" s="407"/>
      <c r="AB752" s="407"/>
    </row>
    <row r="753" spans="1:28" x14ac:dyDescent="0.25">
      <c r="A753" s="471"/>
      <c r="B753" s="407"/>
      <c r="C753" s="471"/>
      <c r="D753" s="407"/>
      <c r="E753" s="536"/>
      <c r="F753" s="407"/>
      <c r="G753" s="407"/>
      <c r="H753" s="407"/>
      <c r="I753" s="407"/>
      <c r="J753" s="407"/>
      <c r="K753" s="407"/>
      <c r="L753" s="407"/>
      <c r="M753" s="407"/>
      <c r="N753" s="407"/>
      <c r="O753" s="407"/>
      <c r="P753" s="407"/>
      <c r="Q753" s="407"/>
      <c r="R753" s="407"/>
      <c r="S753" s="407"/>
      <c r="T753" s="407"/>
      <c r="U753" s="407"/>
      <c r="V753" s="407"/>
      <c r="W753" s="407"/>
      <c r="X753" s="407"/>
      <c r="Y753" s="407"/>
      <c r="Z753" s="407"/>
      <c r="AA753" s="407"/>
      <c r="AB753" s="407"/>
    </row>
    <row r="754" spans="1:28" x14ac:dyDescent="0.25">
      <c r="A754" s="471"/>
      <c r="B754" s="407"/>
      <c r="C754" s="471"/>
      <c r="D754" s="407"/>
      <c r="E754" s="536"/>
      <c r="F754" s="407"/>
      <c r="G754" s="407"/>
      <c r="H754" s="407"/>
      <c r="I754" s="407"/>
      <c r="J754" s="407"/>
      <c r="K754" s="407"/>
      <c r="L754" s="407"/>
      <c r="M754" s="407"/>
      <c r="N754" s="407"/>
      <c r="O754" s="407"/>
      <c r="P754" s="407"/>
      <c r="Q754" s="407"/>
      <c r="R754" s="407"/>
      <c r="S754" s="407"/>
      <c r="T754" s="407"/>
      <c r="U754" s="407"/>
      <c r="V754" s="407"/>
      <c r="W754" s="407"/>
      <c r="X754" s="407"/>
      <c r="Y754" s="407"/>
      <c r="Z754" s="407"/>
      <c r="AA754" s="407"/>
      <c r="AB754" s="407"/>
    </row>
    <row r="755" spans="1:28" x14ac:dyDescent="0.25">
      <c r="A755" s="471"/>
      <c r="B755" s="407"/>
      <c r="C755" s="471"/>
      <c r="D755" s="407"/>
      <c r="E755" s="536"/>
      <c r="F755" s="407"/>
      <c r="G755" s="407"/>
      <c r="H755" s="407"/>
      <c r="I755" s="407"/>
      <c r="J755" s="407"/>
      <c r="K755" s="407"/>
      <c r="L755" s="407"/>
      <c r="M755" s="407"/>
      <c r="N755" s="407"/>
      <c r="O755" s="407"/>
      <c r="P755" s="407"/>
      <c r="Q755" s="407"/>
      <c r="R755" s="407"/>
      <c r="S755" s="407"/>
      <c r="T755" s="407"/>
      <c r="U755" s="407"/>
      <c r="V755" s="407"/>
      <c r="W755" s="407"/>
      <c r="X755" s="407"/>
      <c r="Y755" s="407"/>
      <c r="Z755" s="407"/>
      <c r="AA755" s="407"/>
      <c r="AB755" s="407"/>
    </row>
    <row r="756" spans="1:28" x14ac:dyDescent="0.25">
      <c r="A756" s="471"/>
      <c r="B756" s="407"/>
      <c r="C756" s="471"/>
      <c r="D756" s="407"/>
      <c r="E756" s="536"/>
      <c r="F756" s="407"/>
      <c r="G756" s="407"/>
      <c r="H756" s="407"/>
      <c r="I756" s="407"/>
      <c r="J756" s="407"/>
      <c r="K756" s="407"/>
      <c r="L756" s="407"/>
      <c r="M756" s="407"/>
      <c r="N756" s="407"/>
      <c r="O756" s="407"/>
      <c r="P756" s="407"/>
      <c r="Q756" s="407"/>
      <c r="R756" s="407"/>
      <c r="S756" s="407"/>
      <c r="T756" s="407"/>
      <c r="U756" s="407"/>
      <c r="V756" s="407"/>
      <c r="W756" s="407"/>
      <c r="X756" s="407"/>
      <c r="Y756" s="407"/>
      <c r="Z756" s="407"/>
      <c r="AA756" s="407"/>
      <c r="AB756" s="407"/>
    </row>
    <row r="757" spans="1:28" x14ac:dyDescent="0.25">
      <c r="A757" s="471"/>
      <c r="B757" s="407"/>
      <c r="C757" s="471"/>
      <c r="D757" s="407"/>
      <c r="E757" s="536"/>
      <c r="F757" s="407"/>
      <c r="G757" s="407"/>
      <c r="H757" s="407"/>
      <c r="I757" s="407"/>
      <c r="J757" s="407"/>
      <c r="K757" s="407"/>
      <c r="L757" s="407"/>
      <c r="M757" s="407"/>
      <c r="N757" s="407"/>
      <c r="O757" s="407"/>
      <c r="P757" s="407"/>
      <c r="Q757" s="407"/>
      <c r="R757" s="407"/>
      <c r="S757" s="407"/>
      <c r="T757" s="407"/>
      <c r="U757" s="407"/>
      <c r="V757" s="407"/>
      <c r="W757" s="407"/>
      <c r="X757" s="407"/>
      <c r="Y757" s="407"/>
      <c r="Z757" s="407"/>
      <c r="AA757" s="407"/>
      <c r="AB757" s="407"/>
    </row>
    <row r="758" spans="1:28" x14ac:dyDescent="0.25">
      <c r="A758" s="471"/>
      <c r="B758" s="407"/>
      <c r="C758" s="471"/>
      <c r="D758" s="407"/>
      <c r="E758" s="536"/>
      <c r="F758" s="407"/>
      <c r="G758" s="407"/>
      <c r="H758" s="407"/>
      <c r="I758" s="407"/>
      <c r="J758" s="407"/>
      <c r="K758" s="407"/>
      <c r="L758" s="407"/>
      <c r="M758" s="407"/>
      <c r="N758" s="407"/>
      <c r="O758" s="407"/>
      <c r="P758" s="407"/>
      <c r="Q758" s="407"/>
      <c r="R758" s="407"/>
      <c r="S758" s="407"/>
      <c r="T758" s="407"/>
      <c r="U758" s="407"/>
      <c r="V758" s="407"/>
      <c r="W758" s="407"/>
      <c r="X758" s="407"/>
      <c r="Y758" s="407"/>
      <c r="Z758" s="407"/>
      <c r="AA758" s="407"/>
      <c r="AB758" s="407"/>
    </row>
    <row r="759" spans="1:28" x14ac:dyDescent="0.25">
      <c r="A759" s="471"/>
      <c r="B759" s="407"/>
      <c r="C759" s="471"/>
      <c r="D759" s="407"/>
      <c r="E759" s="536"/>
      <c r="F759" s="407"/>
      <c r="G759" s="407"/>
      <c r="H759" s="407"/>
      <c r="I759" s="407"/>
      <c r="J759" s="407"/>
      <c r="K759" s="407"/>
      <c r="L759" s="407"/>
      <c r="M759" s="407"/>
      <c r="N759" s="407"/>
      <c r="O759" s="407"/>
      <c r="P759" s="407"/>
      <c r="Q759" s="407"/>
      <c r="R759" s="407"/>
      <c r="S759" s="407"/>
      <c r="T759" s="407"/>
      <c r="U759" s="407"/>
      <c r="V759" s="407"/>
      <c r="W759" s="407"/>
      <c r="X759" s="407"/>
      <c r="Y759" s="407"/>
      <c r="Z759" s="407"/>
      <c r="AA759" s="407"/>
      <c r="AB759" s="407"/>
    </row>
    <row r="760" spans="1:28" x14ac:dyDescent="0.25">
      <c r="A760" s="471"/>
      <c r="B760" s="407"/>
      <c r="C760" s="471"/>
      <c r="D760" s="407"/>
      <c r="E760" s="536"/>
      <c r="F760" s="407"/>
      <c r="G760" s="407"/>
      <c r="H760" s="407"/>
      <c r="I760" s="407"/>
      <c r="J760" s="407"/>
      <c r="K760" s="407"/>
      <c r="L760" s="407"/>
      <c r="M760" s="407"/>
      <c r="N760" s="407"/>
      <c r="O760" s="407"/>
      <c r="P760" s="407"/>
      <c r="Q760" s="407"/>
      <c r="R760" s="407"/>
      <c r="S760" s="407"/>
      <c r="T760" s="407"/>
      <c r="U760" s="407"/>
      <c r="V760" s="407"/>
      <c r="W760" s="407"/>
      <c r="X760" s="407"/>
      <c r="Y760" s="407"/>
      <c r="Z760" s="407"/>
      <c r="AA760" s="407"/>
      <c r="AB760" s="407"/>
    </row>
    <row r="761" spans="1:28" x14ac:dyDescent="0.25">
      <c r="A761" s="471"/>
      <c r="B761" s="407"/>
      <c r="C761" s="471"/>
      <c r="D761" s="407"/>
      <c r="E761" s="536"/>
      <c r="F761" s="407"/>
      <c r="G761" s="407"/>
      <c r="H761" s="407"/>
      <c r="I761" s="407"/>
      <c r="J761" s="407"/>
      <c r="K761" s="407"/>
      <c r="L761" s="407"/>
      <c r="M761" s="407"/>
      <c r="N761" s="407"/>
      <c r="O761" s="407"/>
      <c r="P761" s="407"/>
      <c r="Q761" s="407"/>
      <c r="R761" s="407"/>
      <c r="S761" s="407"/>
      <c r="T761" s="407"/>
      <c r="U761" s="407"/>
      <c r="V761" s="407"/>
      <c r="W761" s="407"/>
      <c r="X761" s="407"/>
      <c r="Y761" s="407"/>
      <c r="Z761" s="407"/>
      <c r="AA761" s="407"/>
      <c r="AB761" s="407"/>
    </row>
    <row r="762" spans="1:28" x14ac:dyDescent="0.25">
      <c r="A762" s="471"/>
      <c r="B762" s="407"/>
      <c r="C762" s="471"/>
      <c r="D762" s="407"/>
      <c r="E762" s="536"/>
      <c r="F762" s="407"/>
      <c r="G762" s="407"/>
      <c r="H762" s="407"/>
      <c r="I762" s="407"/>
      <c r="J762" s="407"/>
      <c r="K762" s="407"/>
      <c r="L762" s="407"/>
      <c r="M762" s="407"/>
      <c r="N762" s="407"/>
      <c r="O762" s="407"/>
      <c r="P762" s="407"/>
      <c r="Q762" s="407"/>
      <c r="R762" s="407"/>
      <c r="S762" s="407"/>
      <c r="T762" s="407"/>
      <c r="U762" s="407"/>
      <c r="V762" s="407"/>
      <c r="W762" s="407"/>
      <c r="X762" s="407"/>
      <c r="Y762" s="407"/>
      <c r="Z762" s="407"/>
      <c r="AA762" s="407"/>
      <c r="AB762" s="407"/>
    </row>
    <row r="763" spans="1:28" x14ac:dyDescent="0.25">
      <c r="A763" s="471"/>
      <c r="B763" s="407"/>
      <c r="C763" s="471"/>
      <c r="D763" s="407"/>
      <c r="E763" s="536"/>
      <c r="F763" s="407"/>
      <c r="G763" s="407"/>
      <c r="H763" s="407"/>
      <c r="I763" s="407"/>
      <c r="J763" s="407"/>
      <c r="K763" s="407"/>
      <c r="L763" s="407"/>
      <c r="M763" s="407"/>
      <c r="N763" s="407"/>
      <c r="O763" s="407"/>
      <c r="P763" s="407"/>
      <c r="Q763" s="407"/>
      <c r="R763" s="407"/>
      <c r="S763" s="407"/>
      <c r="T763" s="407"/>
      <c r="U763" s="407"/>
      <c r="V763" s="407"/>
      <c r="W763" s="407"/>
      <c r="X763" s="407"/>
      <c r="Y763" s="407"/>
      <c r="Z763" s="407"/>
      <c r="AA763" s="407"/>
      <c r="AB763" s="407"/>
    </row>
    <row r="764" spans="1:28" x14ac:dyDescent="0.25">
      <c r="A764" s="471"/>
      <c r="B764" s="407"/>
      <c r="C764" s="471"/>
      <c r="D764" s="407"/>
      <c r="E764" s="536"/>
      <c r="F764" s="407"/>
      <c r="G764" s="407"/>
      <c r="H764" s="407"/>
      <c r="I764" s="407"/>
      <c r="J764" s="407"/>
      <c r="K764" s="407"/>
      <c r="L764" s="407"/>
      <c r="M764" s="407"/>
      <c r="N764" s="407"/>
      <c r="O764" s="407"/>
      <c r="P764" s="407"/>
      <c r="Q764" s="407"/>
      <c r="R764" s="407"/>
      <c r="S764" s="407"/>
      <c r="T764" s="407"/>
      <c r="U764" s="407"/>
      <c r="V764" s="407"/>
      <c r="W764" s="407"/>
      <c r="X764" s="407"/>
      <c r="Y764" s="407"/>
      <c r="Z764" s="407"/>
      <c r="AA764" s="407"/>
      <c r="AB764" s="407"/>
    </row>
    <row r="765" spans="1:28" x14ac:dyDescent="0.25">
      <c r="A765" s="471"/>
      <c r="B765" s="407"/>
      <c r="C765" s="471"/>
      <c r="D765" s="407"/>
      <c r="E765" s="536"/>
      <c r="F765" s="407"/>
      <c r="G765" s="407"/>
      <c r="H765" s="407"/>
      <c r="I765" s="407"/>
      <c r="J765" s="407"/>
      <c r="K765" s="407"/>
      <c r="L765" s="407"/>
      <c r="M765" s="407"/>
      <c r="N765" s="407"/>
      <c r="O765" s="407"/>
      <c r="P765" s="407"/>
      <c r="Q765" s="407"/>
      <c r="R765" s="407"/>
      <c r="S765" s="407"/>
      <c r="T765" s="407"/>
      <c r="U765" s="407"/>
      <c r="V765" s="407"/>
      <c r="W765" s="407"/>
      <c r="X765" s="407"/>
      <c r="Y765" s="407"/>
      <c r="Z765" s="407"/>
      <c r="AA765" s="407"/>
      <c r="AB765" s="407"/>
    </row>
    <row r="766" spans="1:28" x14ac:dyDescent="0.25">
      <c r="A766" s="471"/>
      <c r="B766" s="407"/>
      <c r="C766" s="471"/>
      <c r="D766" s="407"/>
      <c r="E766" s="536"/>
      <c r="F766" s="407"/>
      <c r="G766" s="407"/>
      <c r="H766" s="407"/>
      <c r="I766" s="407"/>
      <c r="J766" s="407"/>
      <c r="K766" s="407"/>
      <c r="L766" s="407"/>
      <c r="M766" s="407"/>
      <c r="N766" s="407"/>
      <c r="O766" s="407"/>
      <c r="P766" s="407"/>
      <c r="Q766" s="407"/>
      <c r="R766" s="407"/>
      <c r="S766" s="407"/>
      <c r="T766" s="407"/>
      <c r="U766" s="407"/>
      <c r="V766" s="407"/>
      <c r="W766" s="407"/>
      <c r="X766" s="407"/>
      <c r="Y766" s="407"/>
      <c r="Z766" s="407"/>
      <c r="AA766" s="407"/>
      <c r="AB766" s="407"/>
    </row>
    <row r="767" spans="1:28" x14ac:dyDescent="0.25">
      <c r="A767" s="471"/>
      <c r="B767" s="407"/>
      <c r="C767" s="471"/>
      <c r="D767" s="407"/>
      <c r="E767" s="536"/>
      <c r="F767" s="407"/>
      <c r="G767" s="407"/>
      <c r="H767" s="407"/>
      <c r="I767" s="407"/>
      <c r="J767" s="407"/>
      <c r="K767" s="407"/>
      <c r="L767" s="407"/>
      <c r="M767" s="407"/>
      <c r="N767" s="407"/>
      <c r="O767" s="407"/>
      <c r="P767" s="407"/>
      <c r="Q767" s="407"/>
      <c r="R767" s="407"/>
      <c r="S767" s="407"/>
      <c r="T767" s="407"/>
      <c r="U767" s="407"/>
      <c r="V767" s="407"/>
      <c r="W767" s="407"/>
      <c r="X767" s="407"/>
      <c r="Y767" s="407"/>
      <c r="Z767" s="407"/>
      <c r="AA767" s="407"/>
      <c r="AB767" s="407"/>
    </row>
    <row r="768" spans="1:28" x14ac:dyDescent="0.25">
      <c r="A768" s="471"/>
      <c r="B768" s="407"/>
      <c r="C768" s="471"/>
      <c r="D768" s="407"/>
      <c r="E768" s="536"/>
      <c r="F768" s="407"/>
      <c r="G768" s="407"/>
      <c r="H768" s="407"/>
      <c r="I768" s="407"/>
      <c r="J768" s="407"/>
      <c r="K768" s="407"/>
      <c r="L768" s="407"/>
      <c r="M768" s="407"/>
      <c r="N768" s="407"/>
      <c r="O768" s="407"/>
      <c r="P768" s="407"/>
      <c r="Q768" s="407"/>
      <c r="R768" s="407"/>
      <c r="S768" s="407"/>
      <c r="T768" s="407"/>
      <c r="U768" s="407"/>
      <c r="V768" s="407"/>
      <c r="W768" s="407"/>
      <c r="X768" s="407"/>
      <c r="Y768" s="407"/>
      <c r="Z768" s="407"/>
      <c r="AA768" s="407"/>
      <c r="AB768" s="407"/>
    </row>
    <row r="769" spans="1:28" x14ac:dyDescent="0.25">
      <c r="A769" s="471"/>
      <c r="B769" s="407"/>
      <c r="C769" s="471"/>
      <c r="D769" s="407"/>
      <c r="E769" s="536"/>
      <c r="F769" s="407"/>
      <c r="G769" s="407"/>
      <c r="H769" s="407"/>
      <c r="I769" s="407"/>
      <c r="J769" s="407"/>
      <c r="K769" s="407"/>
      <c r="L769" s="407"/>
      <c r="M769" s="407"/>
      <c r="N769" s="407"/>
      <c r="O769" s="407"/>
      <c r="P769" s="407"/>
      <c r="Q769" s="407"/>
      <c r="R769" s="407"/>
      <c r="S769" s="407"/>
      <c r="T769" s="407"/>
      <c r="U769" s="407"/>
      <c r="V769" s="407"/>
      <c r="W769" s="407"/>
      <c r="X769" s="407"/>
      <c r="Y769" s="407"/>
      <c r="Z769" s="407"/>
      <c r="AA769" s="407"/>
      <c r="AB769" s="407"/>
    </row>
    <row r="770" spans="1:28" x14ac:dyDescent="0.25">
      <c r="A770" s="471"/>
      <c r="B770" s="407"/>
      <c r="C770" s="471"/>
      <c r="D770" s="407"/>
      <c r="E770" s="536"/>
      <c r="F770" s="407"/>
      <c r="G770" s="407"/>
      <c r="H770" s="407"/>
      <c r="I770" s="407"/>
      <c r="J770" s="407"/>
      <c r="K770" s="407"/>
      <c r="L770" s="407"/>
      <c r="M770" s="407"/>
      <c r="N770" s="407"/>
      <c r="O770" s="407"/>
      <c r="P770" s="407"/>
      <c r="Q770" s="407"/>
      <c r="R770" s="407"/>
      <c r="S770" s="407"/>
      <c r="T770" s="407"/>
      <c r="U770" s="407"/>
      <c r="V770" s="407"/>
      <c r="W770" s="407"/>
      <c r="X770" s="407"/>
      <c r="Y770" s="407"/>
      <c r="Z770" s="407"/>
      <c r="AA770" s="407"/>
      <c r="AB770" s="407"/>
    </row>
    <row r="771" spans="1:28" x14ac:dyDescent="0.25">
      <c r="A771" s="471"/>
      <c r="B771" s="407"/>
      <c r="C771" s="471"/>
      <c r="D771" s="407"/>
      <c r="E771" s="536"/>
      <c r="F771" s="407"/>
      <c r="G771" s="407"/>
      <c r="H771" s="407"/>
      <c r="I771" s="407"/>
      <c r="J771" s="407"/>
      <c r="K771" s="407"/>
      <c r="L771" s="407"/>
      <c r="M771" s="407"/>
      <c r="N771" s="407"/>
      <c r="O771" s="407"/>
      <c r="P771" s="407"/>
      <c r="Q771" s="407"/>
      <c r="R771" s="407"/>
      <c r="S771" s="407"/>
      <c r="T771" s="407"/>
      <c r="U771" s="407"/>
      <c r="V771" s="407"/>
      <c r="W771" s="407"/>
      <c r="X771" s="407"/>
      <c r="Y771" s="407"/>
      <c r="Z771" s="407"/>
      <c r="AA771" s="407"/>
      <c r="AB771" s="407"/>
    </row>
    <row r="772" spans="1:28" x14ac:dyDescent="0.25">
      <c r="A772" s="471"/>
      <c r="B772" s="407"/>
      <c r="C772" s="471"/>
      <c r="D772" s="407"/>
      <c r="E772" s="536"/>
      <c r="F772" s="407"/>
      <c r="G772" s="407"/>
      <c r="H772" s="407"/>
      <c r="I772" s="407"/>
      <c r="J772" s="407"/>
      <c r="K772" s="407"/>
      <c r="L772" s="407"/>
      <c r="M772" s="407"/>
      <c r="N772" s="407"/>
      <c r="O772" s="407"/>
      <c r="P772" s="407"/>
      <c r="Q772" s="407"/>
      <c r="R772" s="407"/>
      <c r="S772" s="407"/>
      <c r="T772" s="407"/>
      <c r="U772" s="407"/>
      <c r="V772" s="407"/>
      <c r="W772" s="407"/>
      <c r="X772" s="407"/>
      <c r="Y772" s="407"/>
      <c r="Z772" s="407"/>
      <c r="AA772" s="407"/>
      <c r="AB772" s="407"/>
    </row>
    <row r="773" spans="1:28" x14ac:dyDescent="0.25">
      <c r="A773" s="471"/>
      <c r="B773" s="407"/>
      <c r="C773" s="471"/>
      <c r="D773" s="407"/>
      <c r="E773" s="536"/>
      <c r="F773" s="407"/>
      <c r="G773" s="407"/>
      <c r="H773" s="407"/>
      <c r="I773" s="407"/>
      <c r="J773" s="407"/>
      <c r="K773" s="407"/>
      <c r="L773" s="407"/>
      <c r="M773" s="407"/>
      <c r="N773" s="407"/>
      <c r="O773" s="407"/>
      <c r="P773" s="407"/>
      <c r="Q773" s="407"/>
      <c r="R773" s="407"/>
      <c r="S773" s="407"/>
      <c r="T773" s="407"/>
      <c r="U773" s="407"/>
      <c r="V773" s="407"/>
      <c r="W773" s="407"/>
      <c r="X773" s="407"/>
      <c r="Y773" s="407"/>
      <c r="Z773" s="407"/>
      <c r="AA773" s="407"/>
      <c r="AB773" s="407"/>
    </row>
    <row r="774" spans="1:28" x14ac:dyDescent="0.25">
      <c r="A774" s="471"/>
      <c r="B774" s="407"/>
      <c r="C774" s="471"/>
      <c r="D774" s="407"/>
      <c r="E774" s="536"/>
      <c r="F774" s="407"/>
      <c r="G774" s="407"/>
      <c r="H774" s="407"/>
      <c r="I774" s="407"/>
      <c r="J774" s="407"/>
      <c r="K774" s="407"/>
      <c r="L774" s="407"/>
      <c r="M774" s="407"/>
      <c r="N774" s="407"/>
      <c r="O774" s="407"/>
      <c r="P774" s="407"/>
      <c r="Q774" s="407"/>
      <c r="R774" s="407"/>
      <c r="S774" s="407"/>
      <c r="T774" s="407"/>
      <c r="U774" s="407"/>
      <c r="V774" s="407"/>
      <c r="W774" s="407"/>
      <c r="X774" s="407"/>
      <c r="Y774" s="407"/>
      <c r="Z774" s="407"/>
      <c r="AA774" s="407"/>
      <c r="AB774" s="407"/>
    </row>
    <row r="775" spans="1:28" x14ac:dyDescent="0.25">
      <c r="A775" s="471"/>
      <c r="B775" s="407"/>
      <c r="C775" s="471"/>
      <c r="D775" s="407"/>
      <c r="E775" s="536"/>
      <c r="F775" s="407"/>
      <c r="G775" s="407"/>
      <c r="H775" s="407"/>
      <c r="I775" s="407"/>
      <c r="J775" s="407"/>
      <c r="K775" s="407"/>
      <c r="L775" s="407"/>
      <c r="M775" s="407"/>
      <c r="N775" s="407"/>
      <c r="O775" s="407"/>
      <c r="P775" s="407"/>
      <c r="Q775" s="407"/>
      <c r="R775" s="407"/>
      <c r="S775" s="407"/>
      <c r="T775" s="407"/>
      <c r="U775" s="407"/>
      <c r="V775" s="407"/>
      <c r="W775" s="407"/>
      <c r="X775" s="407"/>
      <c r="Y775" s="407"/>
      <c r="Z775" s="407"/>
      <c r="AA775" s="407"/>
      <c r="AB775" s="407"/>
    </row>
    <row r="776" spans="1:28" x14ac:dyDescent="0.25">
      <c r="A776" s="471"/>
      <c r="B776" s="407"/>
      <c r="C776" s="471"/>
      <c r="D776" s="407"/>
      <c r="E776" s="536"/>
      <c r="F776" s="407"/>
      <c r="G776" s="407"/>
      <c r="H776" s="407"/>
      <c r="I776" s="407"/>
      <c r="J776" s="407"/>
      <c r="K776" s="407"/>
      <c r="L776" s="407"/>
      <c r="M776" s="407"/>
      <c r="N776" s="407"/>
      <c r="O776" s="407"/>
      <c r="P776" s="407"/>
      <c r="Q776" s="407"/>
      <c r="R776" s="407"/>
      <c r="S776" s="407"/>
      <c r="T776" s="407"/>
      <c r="U776" s="407"/>
      <c r="V776" s="407"/>
      <c r="W776" s="407"/>
      <c r="X776" s="407"/>
      <c r="Y776" s="407"/>
      <c r="Z776" s="407"/>
      <c r="AA776" s="407"/>
      <c r="AB776" s="407"/>
    </row>
    <row r="777" spans="1:28" x14ac:dyDescent="0.25">
      <c r="A777" s="471"/>
      <c r="B777" s="407"/>
      <c r="C777" s="471"/>
      <c r="D777" s="407"/>
      <c r="E777" s="536"/>
      <c r="F777" s="407"/>
      <c r="G777" s="407"/>
      <c r="H777" s="407"/>
      <c r="I777" s="407"/>
      <c r="J777" s="407"/>
      <c r="K777" s="407"/>
      <c r="L777" s="407"/>
      <c r="M777" s="407"/>
      <c r="N777" s="407"/>
      <c r="O777" s="407"/>
      <c r="P777" s="407"/>
      <c r="Q777" s="407"/>
      <c r="R777" s="407"/>
      <c r="S777" s="407"/>
      <c r="T777" s="407"/>
      <c r="U777" s="407"/>
      <c r="V777" s="407"/>
      <c r="W777" s="407"/>
      <c r="X777" s="407"/>
      <c r="Y777" s="407"/>
      <c r="Z777" s="407"/>
      <c r="AA777" s="407"/>
      <c r="AB777" s="407"/>
    </row>
    <row r="778" spans="1:28" x14ac:dyDescent="0.25">
      <c r="A778" s="471"/>
      <c r="B778" s="407"/>
      <c r="C778" s="471"/>
      <c r="D778" s="407"/>
      <c r="E778" s="536"/>
      <c r="F778" s="407"/>
      <c r="G778" s="407"/>
      <c r="H778" s="407"/>
      <c r="I778" s="407"/>
      <c r="J778" s="407"/>
      <c r="K778" s="407"/>
      <c r="L778" s="407"/>
      <c r="M778" s="407"/>
      <c r="N778" s="407"/>
      <c r="O778" s="407"/>
      <c r="P778" s="407"/>
      <c r="Q778" s="407"/>
      <c r="R778" s="407"/>
      <c r="S778" s="407"/>
      <c r="T778" s="407"/>
      <c r="U778" s="407"/>
      <c r="V778" s="407"/>
      <c r="W778" s="407"/>
      <c r="X778" s="407"/>
      <c r="Y778" s="407"/>
      <c r="Z778" s="407"/>
      <c r="AA778" s="407"/>
      <c r="AB778" s="407"/>
    </row>
    <row r="779" spans="1:28" x14ac:dyDescent="0.25">
      <c r="A779" s="471"/>
      <c r="B779" s="407"/>
      <c r="C779" s="471"/>
      <c r="D779" s="407"/>
      <c r="E779" s="536"/>
      <c r="F779" s="407"/>
      <c r="G779" s="407"/>
      <c r="H779" s="407"/>
      <c r="I779" s="407"/>
      <c r="J779" s="407"/>
      <c r="K779" s="407"/>
      <c r="L779" s="407"/>
      <c r="M779" s="407"/>
      <c r="N779" s="407"/>
      <c r="O779" s="407"/>
      <c r="P779" s="407"/>
      <c r="Q779" s="407"/>
      <c r="R779" s="407"/>
      <c r="S779" s="407"/>
      <c r="T779" s="407"/>
      <c r="U779" s="407"/>
      <c r="V779" s="407"/>
      <c r="W779" s="407"/>
      <c r="X779" s="407"/>
      <c r="Y779" s="407"/>
      <c r="Z779" s="407"/>
      <c r="AA779" s="407"/>
      <c r="AB779" s="407"/>
    </row>
    <row r="780" spans="1:28" x14ac:dyDescent="0.25">
      <c r="A780" s="471"/>
      <c r="B780" s="407"/>
      <c r="C780" s="471"/>
      <c r="D780" s="407"/>
      <c r="E780" s="536"/>
      <c r="F780" s="407"/>
      <c r="G780" s="407"/>
      <c r="H780" s="407"/>
      <c r="I780" s="407"/>
      <c r="J780" s="407"/>
      <c r="K780" s="407"/>
      <c r="L780" s="407"/>
      <c r="M780" s="407"/>
      <c r="N780" s="407"/>
      <c r="O780" s="407"/>
      <c r="P780" s="407"/>
      <c r="Q780" s="407"/>
      <c r="R780" s="407"/>
      <c r="S780" s="407"/>
      <c r="T780" s="407"/>
      <c r="U780" s="407"/>
      <c r="V780" s="407"/>
      <c r="W780" s="407"/>
      <c r="X780" s="407"/>
      <c r="Y780" s="407"/>
      <c r="Z780" s="407"/>
      <c r="AA780" s="407"/>
      <c r="AB780" s="407"/>
    </row>
    <row r="781" spans="1:28" x14ac:dyDescent="0.25">
      <c r="A781" s="471"/>
      <c r="B781" s="407"/>
      <c r="C781" s="471"/>
      <c r="D781" s="407"/>
      <c r="E781" s="536"/>
      <c r="F781" s="407"/>
      <c r="G781" s="407"/>
      <c r="H781" s="407"/>
      <c r="I781" s="407"/>
      <c r="J781" s="407"/>
      <c r="K781" s="407"/>
      <c r="L781" s="407"/>
      <c r="M781" s="407"/>
      <c r="N781" s="407"/>
      <c r="O781" s="407"/>
      <c r="P781" s="407"/>
      <c r="Q781" s="407"/>
      <c r="R781" s="407"/>
      <c r="S781" s="407"/>
      <c r="T781" s="407"/>
      <c r="U781" s="407"/>
      <c r="V781" s="407"/>
      <c r="W781" s="407"/>
      <c r="X781" s="407"/>
      <c r="Y781" s="407"/>
      <c r="Z781" s="407"/>
      <c r="AA781" s="407"/>
      <c r="AB781" s="407"/>
    </row>
    <row r="782" spans="1:28" x14ac:dyDescent="0.25">
      <c r="A782" s="471"/>
      <c r="B782" s="407"/>
      <c r="C782" s="471"/>
      <c r="D782" s="407"/>
      <c r="E782" s="536"/>
      <c r="F782" s="407"/>
      <c r="G782" s="407"/>
      <c r="H782" s="407"/>
      <c r="I782" s="407"/>
      <c r="J782" s="407"/>
      <c r="K782" s="407"/>
      <c r="L782" s="407"/>
      <c r="M782" s="407"/>
      <c r="N782" s="407"/>
      <c r="O782" s="407"/>
      <c r="P782" s="407"/>
      <c r="Q782" s="407"/>
      <c r="R782" s="407"/>
      <c r="S782" s="407"/>
      <c r="T782" s="407"/>
      <c r="U782" s="407"/>
      <c r="V782" s="407"/>
      <c r="W782" s="407"/>
      <c r="X782" s="407"/>
      <c r="Y782" s="407"/>
      <c r="Z782" s="407"/>
      <c r="AA782" s="407"/>
      <c r="AB782" s="407"/>
    </row>
    <row r="783" spans="1:28" x14ac:dyDescent="0.25">
      <c r="A783" s="471"/>
      <c r="B783" s="407"/>
      <c r="C783" s="471"/>
      <c r="D783" s="407"/>
      <c r="E783" s="536"/>
      <c r="F783" s="407"/>
      <c r="G783" s="407"/>
      <c r="H783" s="407"/>
      <c r="I783" s="407"/>
      <c r="J783" s="407"/>
      <c r="K783" s="407"/>
      <c r="L783" s="407"/>
      <c r="M783" s="407"/>
      <c r="N783" s="407"/>
      <c r="O783" s="407"/>
      <c r="P783" s="407"/>
      <c r="Q783" s="407"/>
      <c r="R783" s="407"/>
      <c r="S783" s="407"/>
      <c r="T783" s="407"/>
      <c r="U783" s="407"/>
      <c r="V783" s="407"/>
      <c r="W783" s="407"/>
      <c r="X783" s="407"/>
      <c r="Y783" s="407"/>
      <c r="Z783" s="407"/>
      <c r="AA783" s="407"/>
      <c r="AB783" s="407"/>
    </row>
    <row r="784" spans="1:28" x14ac:dyDescent="0.25">
      <c r="A784" s="471"/>
      <c r="B784" s="407"/>
      <c r="C784" s="471"/>
      <c r="D784" s="407"/>
      <c r="E784" s="536"/>
      <c r="F784" s="407"/>
      <c r="G784" s="407"/>
      <c r="H784" s="407"/>
      <c r="I784" s="407"/>
      <c r="J784" s="407"/>
      <c r="K784" s="407"/>
      <c r="L784" s="407"/>
      <c r="M784" s="407"/>
      <c r="N784" s="407"/>
      <c r="O784" s="407"/>
      <c r="P784" s="407"/>
      <c r="Q784" s="407"/>
      <c r="R784" s="407"/>
      <c r="S784" s="407"/>
      <c r="T784" s="407"/>
      <c r="U784" s="407"/>
      <c r="V784" s="407"/>
      <c r="W784" s="407"/>
      <c r="X784" s="407"/>
      <c r="Y784" s="407"/>
      <c r="Z784" s="407"/>
      <c r="AA784" s="407"/>
      <c r="AB784" s="407"/>
    </row>
    <row r="785" spans="1:28" x14ac:dyDescent="0.25">
      <c r="A785" s="471"/>
      <c r="B785" s="407"/>
      <c r="C785" s="471"/>
      <c r="D785" s="407"/>
      <c r="E785" s="536"/>
      <c r="F785" s="407"/>
      <c r="G785" s="407"/>
      <c r="H785" s="407"/>
      <c r="I785" s="407"/>
      <c r="J785" s="407"/>
      <c r="K785" s="407"/>
      <c r="L785" s="407"/>
      <c r="M785" s="407"/>
      <c r="N785" s="407"/>
      <c r="O785" s="407"/>
      <c r="P785" s="407"/>
      <c r="Q785" s="407"/>
      <c r="R785" s="407"/>
      <c r="S785" s="407"/>
      <c r="T785" s="407"/>
      <c r="U785" s="407"/>
      <c r="V785" s="407"/>
      <c r="W785" s="407"/>
      <c r="X785" s="407"/>
      <c r="Y785" s="407"/>
      <c r="Z785" s="407"/>
      <c r="AA785" s="407"/>
      <c r="AB785" s="407"/>
    </row>
    <row r="786" spans="1:28" x14ac:dyDescent="0.25">
      <c r="A786" s="471"/>
      <c r="B786" s="407"/>
      <c r="C786" s="471"/>
      <c r="D786" s="407"/>
      <c r="E786" s="536"/>
      <c r="F786" s="407"/>
      <c r="G786" s="407"/>
      <c r="H786" s="407"/>
      <c r="I786" s="407"/>
      <c r="J786" s="407"/>
      <c r="K786" s="407"/>
      <c r="L786" s="407"/>
      <c r="M786" s="407"/>
      <c r="N786" s="407"/>
      <c r="O786" s="407"/>
      <c r="P786" s="407"/>
      <c r="Q786" s="407"/>
      <c r="R786" s="407"/>
      <c r="S786" s="407"/>
      <c r="T786" s="407"/>
      <c r="U786" s="407"/>
      <c r="V786" s="407"/>
      <c r="W786" s="407"/>
      <c r="X786" s="407"/>
      <c r="Y786" s="407"/>
      <c r="Z786" s="407"/>
      <c r="AA786" s="407"/>
      <c r="AB786" s="407"/>
    </row>
    <row r="787" spans="1:28" x14ac:dyDescent="0.25">
      <c r="A787" s="471"/>
      <c r="B787" s="407"/>
      <c r="C787" s="471"/>
      <c r="D787" s="407"/>
      <c r="E787" s="536"/>
      <c r="F787" s="407"/>
      <c r="G787" s="407"/>
      <c r="H787" s="407"/>
      <c r="I787" s="407"/>
      <c r="J787" s="407"/>
      <c r="K787" s="407"/>
      <c r="L787" s="407"/>
      <c r="M787" s="407"/>
      <c r="N787" s="407"/>
      <c r="O787" s="407"/>
      <c r="P787" s="407"/>
      <c r="Q787" s="407"/>
      <c r="R787" s="407"/>
      <c r="S787" s="407"/>
      <c r="T787" s="407"/>
      <c r="U787" s="407"/>
      <c r="V787" s="407"/>
      <c r="W787" s="407"/>
      <c r="X787" s="407"/>
      <c r="Y787" s="407"/>
      <c r="Z787" s="407"/>
      <c r="AA787" s="407"/>
      <c r="AB787" s="407"/>
    </row>
    <row r="788" spans="1:28" x14ac:dyDescent="0.25">
      <c r="A788" s="471"/>
      <c r="B788" s="407"/>
      <c r="C788" s="471"/>
      <c r="D788" s="407"/>
      <c r="E788" s="536"/>
      <c r="F788" s="407"/>
      <c r="G788" s="407"/>
      <c r="H788" s="407"/>
      <c r="I788" s="407"/>
      <c r="J788" s="407"/>
      <c r="K788" s="407"/>
      <c r="L788" s="407"/>
      <c r="M788" s="407"/>
      <c r="N788" s="407"/>
      <c r="O788" s="407"/>
      <c r="P788" s="407"/>
      <c r="Q788" s="407"/>
      <c r="R788" s="407"/>
      <c r="S788" s="407"/>
      <c r="T788" s="407"/>
      <c r="U788" s="407"/>
      <c r="V788" s="407"/>
      <c r="W788" s="407"/>
      <c r="X788" s="407"/>
      <c r="Y788" s="407"/>
      <c r="Z788" s="407"/>
      <c r="AA788" s="407"/>
      <c r="AB788" s="407"/>
    </row>
    <row r="789" spans="1:28" x14ac:dyDescent="0.25">
      <c r="A789" s="471"/>
      <c r="B789" s="407"/>
      <c r="C789" s="471"/>
      <c r="D789" s="407"/>
      <c r="E789" s="536"/>
      <c r="F789" s="407"/>
      <c r="G789" s="407"/>
      <c r="H789" s="407"/>
      <c r="I789" s="407"/>
      <c r="J789" s="407"/>
      <c r="K789" s="407"/>
      <c r="L789" s="407"/>
      <c r="M789" s="407"/>
      <c r="N789" s="407"/>
      <c r="O789" s="407"/>
      <c r="P789" s="407"/>
      <c r="Q789" s="407"/>
      <c r="R789" s="407"/>
      <c r="S789" s="407"/>
      <c r="T789" s="407"/>
      <c r="U789" s="407"/>
      <c r="V789" s="407"/>
      <c r="W789" s="407"/>
      <c r="X789" s="407"/>
      <c r="Y789" s="407"/>
      <c r="Z789" s="407"/>
      <c r="AA789" s="407"/>
      <c r="AB789" s="407"/>
    </row>
    <row r="790" spans="1:28" x14ac:dyDescent="0.25">
      <c r="A790" s="471"/>
      <c r="B790" s="407"/>
      <c r="C790" s="471"/>
      <c r="D790" s="407"/>
      <c r="E790" s="536"/>
      <c r="F790" s="407"/>
      <c r="G790" s="407"/>
      <c r="H790" s="407"/>
      <c r="I790" s="407"/>
      <c r="J790" s="407"/>
      <c r="K790" s="407"/>
      <c r="L790" s="407"/>
      <c r="M790" s="407"/>
      <c r="N790" s="407"/>
      <c r="O790" s="407"/>
      <c r="P790" s="407"/>
      <c r="Q790" s="407"/>
      <c r="R790" s="407"/>
      <c r="S790" s="407"/>
      <c r="T790" s="407"/>
      <c r="U790" s="407"/>
      <c r="V790" s="407"/>
      <c r="W790" s="407"/>
      <c r="X790" s="407"/>
      <c r="Y790" s="407"/>
      <c r="Z790" s="407"/>
      <c r="AA790" s="407"/>
      <c r="AB790" s="407"/>
    </row>
    <row r="791" spans="1:28" x14ac:dyDescent="0.25">
      <c r="A791" s="471"/>
      <c r="B791" s="407"/>
      <c r="C791" s="471"/>
      <c r="D791" s="407"/>
      <c r="E791" s="536"/>
      <c r="F791" s="407"/>
      <c r="G791" s="407"/>
      <c r="H791" s="407"/>
      <c r="I791" s="407"/>
      <c r="J791" s="407"/>
      <c r="K791" s="407"/>
      <c r="L791" s="407"/>
      <c r="M791" s="407"/>
      <c r="N791" s="407"/>
      <c r="O791" s="407"/>
      <c r="P791" s="407"/>
      <c r="Q791" s="407"/>
      <c r="R791" s="407"/>
      <c r="S791" s="407"/>
      <c r="T791" s="407"/>
      <c r="U791" s="407"/>
      <c r="V791" s="407"/>
      <c r="W791" s="407"/>
      <c r="X791" s="407"/>
      <c r="Y791" s="407"/>
      <c r="Z791" s="407"/>
      <c r="AA791" s="407"/>
      <c r="AB791" s="407"/>
    </row>
    <row r="792" spans="1:28" x14ac:dyDescent="0.25">
      <c r="A792" s="471"/>
      <c r="B792" s="407"/>
      <c r="C792" s="471"/>
      <c r="D792" s="407"/>
      <c r="E792" s="536"/>
      <c r="F792" s="407"/>
      <c r="G792" s="407"/>
      <c r="H792" s="407"/>
      <c r="I792" s="407"/>
      <c r="J792" s="407"/>
      <c r="K792" s="407"/>
      <c r="L792" s="407"/>
      <c r="M792" s="407"/>
      <c r="N792" s="407"/>
      <c r="O792" s="407"/>
      <c r="P792" s="407"/>
      <c r="Q792" s="407"/>
      <c r="R792" s="407"/>
      <c r="S792" s="407"/>
      <c r="T792" s="407"/>
      <c r="U792" s="407"/>
      <c r="V792" s="407"/>
      <c r="W792" s="407"/>
      <c r="X792" s="407"/>
      <c r="Y792" s="407"/>
      <c r="Z792" s="407"/>
      <c r="AA792" s="407"/>
      <c r="AB792" s="407"/>
    </row>
    <row r="793" spans="1:28" x14ac:dyDescent="0.25">
      <c r="A793" s="471"/>
      <c r="B793" s="407"/>
      <c r="C793" s="471"/>
      <c r="D793" s="407"/>
      <c r="E793" s="536"/>
      <c r="F793" s="407"/>
      <c r="G793" s="407"/>
      <c r="H793" s="407"/>
      <c r="I793" s="407"/>
      <c r="J793" s="407"/>
      <c r="K793" s="407"/>
      <c r="L793" s="407"/>
      <c r="M793" s="407"/>
      <c r="N793" s="407"/>
      <c r="O793" s="407"/>
      <c r="P793" s="407"/>
      <c r="Q793" s="407"/>
      <c r="R793" s="407"/>
      <c r="S793" s="407"/>
      <c r="T793" s="407"/>
      <c r="U793" s="407"/>
      <c r="V793" s="407"/>
      <c r="W793" s="407"/>
      <c r="X793" s="407"/>
      <c r="Y793" s="407"/>
      <c r="Z793" s="407"/>
      <c r="AA793" s="407"/>
      <c r="AB793" s="407"/>
    </row>
    <row r="794" spans="1:28" x14ac:dyDescent="0.25">
      <c r="A794" s="471"/>
      <c r="B794" s="407"/>
      <c r="C794" s="471"/>
      <c r="D794" s="407"/>
      <c r="E794" s="536"/>
      <c r="F794" s="407"/>
      <c r="G794" s="407"/>
      <c r="H794" s="407"/>
      <c r="I794" s="407"/>
      <c r="J794" s="407"/>
      <c r="K794" s="407"/>
      <c r="L794" s="407"/>
      <c r="M794" s="407"/>
      <c r="N794" s="407"/>
      <c r="O794" s="407"/>
      <c r="P794" s="407"/>
      <c r="Q794" s="407"/>
      <c r="R794" s="407"/>
      <c r="S794" s="407"/>
      <c r="T794" s="407"/>
      <c r="U794" s="407"/>
      <c r="V794" s="407"/>
      <c r="W794" s="407"/>
      <c r="X794" s="407"/>
      <c r="Y794" s="407"/>
      <c r="Z794" s="407"/>
      <c r="AA794" s="407"/>
      <c r="AB794" s="407"/>
    </row>
    <row r="795" spans="1:28" x14ac:dyDescent="0.25">
      <c r="A795" s="471"/>
      <c r="B795" s="407"/>
      <c r="C795" s="471"/>
      <c r="D795" s="407"/>
      <c r="E795" s="536"/>
      <c r="F795" s="407"/>
      <c r="G795" s="407"/>
      <c r="H795" s="407"/>
      <c r="I795" s="407"/>
      <c r="J795" s="407"/>
      <c r="K795" s="407"/>
      <c r="L795" s="407"/>
      <c r="M795" s="407"/>
      <c r="N795" s="407"/>
      <c r="O795" s="407"/>
      <c r="P795" s="407"/>
      <c r="Q795" s="407"/>
      <c r="R795" s="407"/>
      <c r="S795" s="407"/>
      <c r="T795" s="407"/>
      <c r="U795" s="407"/>
      <c r="V795" s="407"/>
      <c r="W795" s="407"/>
      <c r="X795" s="407"/>
      <c r="Y795" s="407"/>
      <c r="Z795" s="407"/>
      <c r="AA795" s="407"/>
      <c r="AB795" s="407"/>
    </row>
    <row r="796" spans="1:28" x14ac:dyDescent="0.25">
      <c r="A796" s="471"/>
      <c r="B796" s="407"/>
      <c r="C796" s="471"/>
      <c r="D796" s="407"/>
      <c r="E796" s="536"/>
      <c r="F796" s="407"/>
      <c r="G796" s="407"/>
      <c r="H796" s="407"/>
      <c r="I796" s="407"/>
      <c r="J796" s="407"/>
      <c r="K796" s="407"/>
      <c r="L796" s="407"/>
      <c r="M796" s="407"/>
      <c r="N796" s="407"/>
      <c r="O796" s="407"/>
      <c r="P796" s="407"/>
      <c r="Q796" s="407"/>
      <c r="R796" s="407"/>
      <c r="S796" s="407"/>
      <c r="T796" s="407"/>
      <c r="U796" s="407"/>
      <c r="V796" s="407"/>
      <c r="W796" s="407"/>
      <c r="X796" s="407"/>
      <c r="Y796" s="407"/>
      <c r="Z796" s="407"/>
      <c r="AA796" s="407"/>
      <c r="AB796" s="407"/>
    </row>
    <row r="797" spans="1:28" x14ac:dyDescent="0.25">
      <c r="A797" s="471"/>
      <c r="B797" s="407"/>
      <c r="C797" s="471"/>
      <c r="D797" s="407"/>
      <c r="E797" s="536"/>
      <c r="F797" s="407"/>
      <c r="G797" s="407"/>
      <c r="H797" s="407"/>
      <c r="I797" s="407"/>
      <c r="J797" s="407"/>
      <c r="K797" s="407"/>
      <c r="L797" s="407"/>
      <c r="M797" s="407"/>
      <c r="N797" s="407"/>
      <c r="O797" s="407"/>
      <c r="P797" s="407"/>
      <c r="Q797" s="407"/>
      <c r="R797" s="407"/>
      <c r="S797" s="407"/>
      <c r="T797" s="407"/>
      <c r="U797" s="407"/>
      <c r="V797" s="407"/>
      <c r="W797" s="407"/>
      <c r="X797" s="407"/>
      <c r="Y797" s="407"/>
      <c r="Z797" s="407"/>
      <c r="AA797" s="407"/>
      <c r="AB797" s="407"/>
    </row>
    <row r="798" spans="1:28" x14ac:dyDescent="0.25">
      <c r="A798" s="471"/>
      <c r="B798" s="407"/>
      <c r="C798" s="471"/>
      <c r="D798" s="407"/>
      <c r="E798" s="536"/>
      <c r="F798" s="407"/>
      <c r="G798" s="407"/>
      <c r="H798" s="407"/>
      <c r="I798" s="407"/>
      <c r="J798" s="407"/>
      <c r="K798" s="407"/>
      <c r="L798" s="407"/>
      <c r="M798" s="407"/>
      <c r="N798" s="407"/>
      <c r="O798" s="407"/>
      <c r="P798" s="407"/>
      <c r="Q798" s="407"/>
      <c r="R798" s="407"/>
      <c r="S798" s="407"/>
      <c r="T798" s="407"/>
      <c r="U798" s="407"/>
      <c r="V798" s="407"/>
      <c r="W798" s="407"/>
      <c r="X798" s="407"/>
      <c r="Y798" s="407"/>
      <c r="Z798" s="407"/>
      <c r="AA798" s="407"/>
      <c r="AB798" s="407"/>
    </row>
    <row r="799" spans="1:28" x14ac:dyDescent="0.25">
      <c r="A799" s="471"/>
      <c r="B799" s="407"/>
      <c r="C799" s="471"/>
      <c r="D799" s="407"/>
      <c r="E799" s="536"/>
      <c r="F799" s="407"/>
      <c r="G799" s="407"/>
      <c r="H799" s="407"/>
      <c r="I799" s="407"/>
      <c r="J799" s="407"/>
      <c r="K799" s="407"/>
      <c r="L799" s="407"/>
      <c r="M799" s="407"/>
      <c r="N799" s="407"/>
      <c r="O799" s="407"/>
      <c r="P799" s="407"/>
      <c r="Q799" s="407"/>
      <c r="R799" s="407"/>
      <c r="S799" s="407"/>
      <c r="T799" s="407"/>
      <c r="U799" s="407"/>
      <c r="V799" s="407"/>
      <c r="W799" s="407"/>
      <c r="X799" s="407"/>
      <c r="Y799" s="407"/>
      <c r="Z799" s="407"/>
      <c r="AA799" s="407"/>
      <c r="AB799" s="407"/>
    </row>
    <row r="800" spans="1:28" x14ac:dyDescent="0.25">
      <c r="A800" s="471"/>
      <c r="B800" s="407"/>
      <c r="C800" s="471"/>
      <c r="D800" s="407"/>
      <c r="E800" s="536"/>
      <c r="F800" s="407"/>
      <c r="G800" s="407"/>
      <c r="H800" s="407"/>
      <c r="I800" s="407"/>
      <c r="J800" s="407"/>
      <c r="K800" s="407"/>
      <c r="L800" s="407"/>
      <c r="M800" s="407"/>
      <c r="N800" s="407"/>
      <c r="O800" s="407"/>
      <c r="P800" s="407"/>
      <c r="Q800" s="407"/>
      <c r="R800" s="407"/>
      <c r="S800" s="407"/>
      <c r="T800" s="407"/>
      <c r="U800" s="407"/>
      <c r="V800" s="407"/>
      <c r="W800" s="407"/>
      <c r="X800" s="407"/>
      <c r="Y800" s="407"/>
      <c r="Z800" s="407"/>
      <c r="AA800" s="407"/>
      <c r="AB800" s="407"/>
    </row>
    <row r="801" spans="1:28" x14ac:dyDescent="0.25">
      <c r="A801" s="471"/>
      <c r="B801" s="407"/>
      <c r="C801" s="471"/>
      <c r="D801" s="407"/>
      <c r="E801" s="536"/>
      <c r="F801" s="407"/>
      <c r="G801" s="407"/>
      <c r="H801" s="407"/>
      <c r="I801" s="407"/>
      <c r="J801" s="407"/>
      <c r="K801" s="407"/>
      <c r="L801" s="407"/>
      <c r="M801" s="407"/>
      <c r="N801" s="407"/>
      <c r="O801" s="407"/>
      <c r="P801" s="407"/>
      <c r="Q801" s="407"/>
      <c r="R801" s="407"/>
      <c r="S801" s="407"/>
      <c r="T801" s="407"/>
      <c r="U801" s="407"/>
      <c r="V801" s="407"/>
      <c r="W801" s="407"/>
      <c r="X801" s="407"/>
      <c r="Y801" s="407"/>
      <c r="Z801" s="407"/>
      <c r="AA801" s="407"/>
      <c r="AB801" s="407"/>
    </row>
    <row r="802" spans="1:28" x14ac:dyDescent="0.25">
      <c r="A802" s="471"/>
      <c r="B802" s="407"/>
      <c r="C802" s="471"/>
      <c r="D802" s="407"/>
      <c r="E802" s="536"/>
      <c r="F802" s="407"/>
      <c r="G802" s="407"/>
      <c r="H802" s="407"/>
      <c r="I802" s="407"/>
      <c r="J802" s="407"/>
      <c r="K802" s="407"/>
      <c r="L802" s="407"/>
      <c r="M802" s="407"/>
      <c r="N802" s="407"/>
      <c r="O802" s="407"/>
      <c r="P802" s="407"/>
      <c r="Q802" s="407"/>
      <c r="R802" s="407"/>
      <c r="S802" s="407"/>
      <c r="T802" s="407"/>
      <c r="U802" s="407"/>
      <c r="V802" s="407"/>
      <c r="W802" s="407"/>
      <c r="X802" s="407"/>
      <c r="Y802" s="407"/>
      <c r="Z802" s="407"/>
      <c r="AA802" s="407"/>
      <c r="AB802" s="407"/>
    </row>
    <row r="803" spans="1:28" x14ac:dyDescent="0.25">
      <c r="A803" s="471"/>
      <c r="B803" s="407"/>
      <c r="C803" s="471"/>
      <c r="D803" s="407"/>
      <c r="E803" s="536"/>
      <c r="F803" s="407"/>
      <c r="G803" s="407"/>
      <c r="H803" s="407"/>
      <c r="I803" s="407"/>
      <c r="J803" s="407"/>
      <c r="K803" s="407"/>
      <c r="L803" s="407"/>
      <c r="M803" s="407"/>
      <c r="N803" s="407"/>
      <c r="O803" s="407"/>
      <c r="P803" s="407"/>
      <c r="Q803" s="407"/>
      <c r="R803" s="407"/>
      <c r="S803" s="407"/>
      <c r="T803" s="407"/>
      <c r="U803" s="407"/>
      <c r="V803" s="407"/>
      <c r="W803" s="407"/>
      <c r="X803" s="407"/>
      <c r="Y803" s="407"/>
      <c r="Z803" s="407"/>
      <c r="AA803" s="407"/>
      <c r="AB803" s="407"/>
    </row>
    <row r="804" spans="1:28" x14ac:dyDescent="0.25">
      <c r="A804" s="471"/>
      <c r="B804" s="407"/>
      <c r="C804" s="471"/>
      <c r="D804" s="407"/>
      <c r="E804" s="536"/>
      <c r="F804" s="407"/>
      <c r="G804" s="407"/>
      <c r="H804" s="407"/>
      <c r="I804" s="407"/>
      <c r="J804" s="407"/>
      <c r="K804" s="407"/>
      <c r="L804" s="407"/>
      <c r="M804" s="407"/>
      <c r="N804" s="407"/>
      <c r="O804" s="407"/>
      <c r="P804" s="407"/>
      <c r="Q804" s="407"/>
      <c r="R804" s="407"/>
      <c r="S804" s="407"/>
      <c r="T804" s="407"/>
      <c r="U804" s="407"/>
      <c r="V804" s="407"/>
      <c r="W804" s="407"/>
      <c r="X804" s="407"/>
      <c r="Y804" s="407"/>
      <c r="Z804" s="407"/>
      <c r="AA804" s="407"/>
      <c r="AB804" s="407"/>
    </row>
    <row r="805" spans="1:28" x14ac:dyDescent="0.25">
      <c r="A805" s="471"/>
      <c r="B805" s="407"/>
      <c r="C805" s="471"/>
      <c r="D805" s="407"/>
      <c r="E805" s="536"/>
      <c r="F805" s="407"/>
      <c r="G805" s="407"/>
      <c r="H805" s="407"/>
      <c r="I805" s="407"/>
      <c r="J805" s="407"/>
      <c r="K805" s="407"/>
      <c r="L805" s="407"/>
      <c r="M805" s="407"/>
      <c r="N805" s="407"/>
      <c r="O805" s="407"/>
      <c r="P805" s="407"/>
      <c r="Q805" s="407"/>
      <c r="R805" s="407"/>
      <c r="S805" s="407"/>
      <c r="T805" s="407"/>
      <c r="U805" s="407"/>
      <c r="V805" s="407"/>
      <c r="W805" s="407"/>
      <c r="X805" s="407"/>
      <c r="Y805" s="407"/>
      <c r="Z805" s="407"/>
      <c r="AA805" s="407"/>
      <c r="AB805" s="407"/>
    </row>
    <row r="806" spans="1:28" x14ac:dyDescent="0.25">
      <c r="A806" s="471"/>
      <c r="B806" s="407"/>
      <c r="C806" s="471"/>
      <c r="D806" s="407"/>
      <c r="E806" s="536"/>
      <c r="F806" s="407"/>
      <c r="G806" s="407"/>
      <c r="H806" s="407"/>
      <c r="I806" s="407"/>
      <c r="J806" s="407"/>
      <c r="K806" s="407"/>
      <c r="L806" s="407"/>
      <c r="M806" s="407"/>
      <c r="N806" s="407"/>
      <c r="O806" s="407"/>
      <c r="P806" s="407"/>
      <c r="Q806" s="407"/>
      <c r="R806" s="407"/>
      <c r="S806" s="407"/>
      <c r="T806" s="407"/>
      <c r="U806" s="407"/>
      <c r="V806" s="407"/>
      <c r="W806" s="407"/>
      <c r="X806" s="407"/>
      <c r="Y806" s="407"/>
      <c r="Z806" s="407"/>
      <c r="AA806" s="407"/>
      <c r="AB806" s="407"/>
    </row>
    <row r="807" spans="1:28" x14ac:dyDescent="0.25">
      <c r="A807" s="471"/>
      <c r="B807" s="407"/>
      <c r="C807" s="471"/>
      <c r="D807" s="407"/>
      <c r="E807" s="536"/>
      <c r="F807" s="407"/>
      <c r="G807" s="407"/>
      <c r="H807" s="407"/>
      <c r="I807" s="407"/>
      <c r="J807" s="407"/>
      <c r="K807" s="407"/>
      <c r="L807" s="407"/>
      <c r="M807" s="407"/>
      <c r="N807" s="407"/>
      <c r="O807" s="407"/>
      <c r="P807" s="407"/>
      <c r="Q807" s="407"/>
      <c r="R807" s="407"/>
      <c r="S807" s="407"/>
      <c r="T807" s="407"/>
      <c r="U807" s="407"/>
      <c r="V807" s="407"/>
      <c r="W807" s="407"/>
      <c r="X807" s="407"/>
      <c r="Y807" s="407"/>
      <c r="Z807" s="407"/>
      <c r="AA807" s="407"/>
      <c r="AB807" s="407"/>
    </row>
    <row r="808" spans="1:28" x14ac:dyDescent="0.25">
      <c r="A808" s="471"/>
      <c r="B808" s="407"/>
      <c r="C808" s="471"/>
      <c r="D808" s="407"/>
      <c r="E808" s="536"/>
      <c r="F808" s="407"/>
      <c r="G808" s="407"/>
      <c r="H808" s="407"/>
      <c r="I808" s="407"/>
      <c r="J808" s="407"/>
      <c r="K808" s="407"/>
      <c r="L808" s="407"/>
      <c r="M808" s="407"/>
      <c r="N808" s="407"/>
      <c r="O808" s="407"/>
      <c r="P808" s="407"/>
      <c r="Q808" s="407"/>
      <c r="R808" s="407"/>
      <c r="S808" s="407"/>
      <c r="T808" s="407"/>
      <c r="U808" s="407"/>
      <c r="V808" s="407"/>
      <c r="W808" s="407"/>
      <c r="X808" s="407"/>
      <c r="Y808" s="407"/>
      <c r="Z808" s="407"/>
      <c r="AA808" s="407"/>
      <c r="AB808" s="407"/>
    </row>
    <row r="809" spans="1:28" x14ac:dyDescent="0.25">
      <c r="A809" s="471"/>
      <c r="B809" s="407"/>
      <c r="C809" s="471"/>
      <c r="D809" s="407"/>
      <c r="E809" s="536"/>
      <c r="F809" s="407"/>
      <c r="G809" s="407"/>
      <c r="H809" s="407"/>
      <c r="I809" s="407"/>
      <c r="J809" s="407"/>
      <c r="K809" s="407"/>
      <c r="L809" s="407"/>
      <c r="M809" s="407"/>
      <c r="N809" s="407"/>
      <c r="O809" s="407"/>
      <c r="P809" s="407"/>
      <c r="Q809" s="407"/>
      <c r="R809" s="407"/>
      <c r="S809" s="407"/>
      <c r="T809" s="407"/>
      <c r="U809" s="407"/>
      <c r="V809" s="407"/>
      <c r="W809" s="407"/>
      <c r="X809" s="407"/>
      <c r="Y809" s="407"/>
      <c r="Z809" s="407"/>
      <c r="AA809" s="407"/>
      <c r="AB809" s="407"/>
    </row>
    <row r="810" spans="1:28" x14ac:dyDescent="0.25">
      <c r="A810" s="471"/>
      <c r="B810" s="407"/>
      <c r="C810" s="471"/>
      <c r="D810" s="407"/>
      <c r="E810" s="536"/>
      <c r="F810" s="407"/>
      <c r="G810" s="407"/>
      <c r="H810" s="407"/>
      <c r="I810" s="407"/>
      <c r="J810" s="407"/>
      <c r="K810" s="407"/>
      <c r="L810" s="407"/>
      <c r="M810" s="407"/>
      <c r="N810" s="407"/>
      <c r="O810" s="407"/>
      <c r="P810" s="407"/>
      <c r="Q810" s="407"/>
      <c r="R810" s="407"/>
      <c r="S810" s="407"/>
      <c r="T810" s="407"/>
      <c r="U810" s="407"/>
      <c r="V810" s="407"/>
      <c r="W810" s="407"/>
      <c r="X810" s="407"/>
      <c r="Y810" s="407"/>
      <c r="Z810" s="407"/>
      <c r="AA810" s="407"/>
      <c r="AB810" s="407"/>
    </row>
    <row r="811" spans="1:28" x14ac:dyDescent="0.25">
      <c r="A811" s="471"/>
      <c r="B811" s="407"/>
      <c r="C811" s="471"/>
      <c r="D811" s="407"/>
      <c r="E811" s="536"/>
      <c r="F811" s="407"/>
      <c r="G811" s="407"/>
      <c r="H811" s="407"/>
      <c r="I811" s="407"/>
      <c r="J811" s="407"/>
      <c r="K811" s="407"/>
      <c r="L811" s="407"/>
      <c r="M811" s="407"/>
      <c r="N811" s="407"/>
      <c r="O811" s="407"/>
      <c r="P811" s="407"/>
      <c r="Q811" s="407"/>
      <c r="R811" s="407"/>
      <c r="S811" s="407"/>
      <c r="T811" s="407"/>
      <c r="U811" s="407"/>
      <c r="V811" s="407"/>
      <c r="W811" s="407"/>
      <c r="X811" s="407"/>
      <c r="Y811" s="407"/>
      <c r="Z811" s="407"/>
      <c r="AA811" s="407"/>
      <c r="AB811" s="407"/>
    </row>
    <row r="812" spans="1:28" x14ac:dyDescent="0.25">
      <c r="A812" s="471"/>
      <c r="B812" s="407"/>
      <c r="C812" s="471"/>
      <c r="D812" s="407"/>
      <c r="E812" s="536"/>
      <c r="F812" s="407"/>
      <c r="G812" s="407"/>
      <c r="H812" s="407"/>
      <c r="I812" s="407"/>
      <c r="J812" s="407"/>
      <c r="K812" s="407"/>
      <c r="L812" s="407"/>
      <c r="M812" s="407"/>
      <c r="N812" s="407"/>
      <c r="O812" s="407"/>
      <c r="P812" s="407"/>
      <c r="Q812" s="407"/>
      <c r="R812" s="407"/>
      <c r="S812" s="407"/>
      <c r="T812" s="407"/>
      <c r="U812" s="407"/>
      <c r="V812" s="407"/>
      <c r="W812" s="407"/>
      <c r="X812" s="407"/>
      <c r="Y812" s="407"/>
      <c r="Z812" s="407"/>
      <c r="AA812" s="407"/>
      <c r="AB812" s="407"/>
    </row>
    <row r="813" spans="1:28" x14ac:dyDescent="0.25">
      <c r="A813" s="471"/>
      <c r="B813" s="407"/>
      <c r="C813" s="471"/>
      <c r="D813" s="407"/>
      <c r="E813" s="536"/>
      <c r="F813" s="407"/>
      <c r="G813" s="407"/>
      <c r="H813" s="407"/>
      <c r="I813" s="407"/>
      <c r="J813" s="407"/>
      <c r="K813" s="407"/>
      <c r="L813" s="407"/>
      <c r="M813" s="407"/>
      <c r="N813" s="407"/>
      <c r="O813" s="407"/>
      <c r="P813" s="407"/>
      <c r="Q813" s="407"/>
      <c r="R813" s="407"/>
      <c r="S813" s="407"/>
      <c r="T813" s="407"/>
      <c r="U813" s="407"/>
      <c r="V813" s="407"/>
      <c r="W813" s="407"/>
      <c r="X813" s="407"/>
      <c r="Y813" s="407"/>
      <c r="Z813" s="407"/>
      <c r="AA813" s="407"/>
      <c r="AB813" s="407"/>
    </row>
    <row r="814" spans="1:28" x14ac:dyDescent="0.25">
      <c r="A814" s="471"/>
      <c r="B814" s="407"/>
      <c r="C814" s="471"/>
      <c r="D814" s="407"/>
      <c r="E814" s="536"/>
      <c r="F814" s="407"/>
      <c r="G814" s="407"/>
      <c r="H814" s="407"/>
      <c r="I814" s="407"/>
      <c r="J814" s="407"/>
      <c r="K814" s="407"/>
      <c r="L814" s="407"/>
      <c r="M814" s="407"/>
      <c r="N814" s="407"/>
      <c r="O814" s="407"/>
      <c r="P814" s="407"/>
      <c r="Q814" s="407"/>
      <c r="R814" s="407"/>
      <c r="S814" s="407"/>
      <c r="T814" s="407"/>
      <c r="U814" s="407"/>
      <c r="V814" s="407"/>
      <c r="W814" s="407"/>
      <c r="X814" s="407"/>
      <c r="Y814" s="407"/>
      <c r="Z814" s="407"/>
      <c r="AA814" s="407"/>
      <c r="AB814" s="407"/>
    </row>
    <row r="815" spans="1:28" x14ac:dyDescent="0.25">
      <c r="A815" s="471"/>
      <c r="B815" s="407"/>
      <c r="C815" s="471"/>
      <c r="D815" s="407"/>
      <c r="E815" s="536"/>
      <c r="F815" s="407"/>
      <c r="G815" s="407"/>
      <c r="H815" s="407"/>
      <c r="I815" s="407"/>
      <c r="J815" s="407"/>
      <c r="K815" s="407"/>
      <c r="L815" s="407"/>
      <c r="M815" s="407"/>
      <c r="N815" s="407"/>
      <c r="O815" s="407"/>
      <c r="P815" s="407"/>
      <c r="Q815" s="407"/>
      <c r="R815" s="407"/>
      <c r="S815" s="407"/>
      <c r="T815" s="407"/>
      <c r="U815" s="407"/>
      <c r="V815" s="407"/>
      <c r="W815" s="407"/>
      <c r="X815" s="407"/>
      <c r="Y815" s="407"/>
      <c r="Z815" s="407"/>
      <c r="AA815" s="407"/>
      <c r="AB815" s="407"/>
    </row>
    <row r="816" spans="1:28" x14ac:dyDescent="0.25">
      <c r="A816" s="471"/>
      <c r="B816" s="407"/>
      <c r="C816" s="471"/>
      <c r="D816" s="407"/>
      <c r="E816" s="536"/>
      <c r="F816" s="407"/>
      <c r="G816" s="407"/>
      <c r="H816" s="407"/>
      <c r="I816" s="407"/>
      <c r="J816" s="407"/>
      <c r="K816" s="407"/>
      <c r="L816" s="407"/>
      <c r="M816" s="407"/>
      <c r="N816" s="407"/>
      <c r="O816" s="407"/>
      <c r="P816" s="407"/>
      <c r="Q816" s="407"/>
      <c r="R816" s="407"/>
      <c r="S816" s="407"/>
      <c r="T816" s="407"/>
      <c r="U816" s="407"/>
      <c r="V816" s="407"/>
      <c r="W816" s="407"/>
      <c r="X816" s="407"/>
      <c r="Y816" s="407"/>
      <c r="Z816" s="407"/>
      <c r="AA816" s="407"/>
      <c r="AB816" s="407"/>
    </row>
    <row r="817" spans="1:28" x14ac:dyDescent="0.25">
      <c r="A817" s="471"/>
      <c r="B817" s="407"/>
      <c r="C817" s="471"/>
      <c r="D817" s="407"/>
      <c r="E817" s="536"/>
      <c r="F817" s="407"/>
      <c r="G817" s="407"/>
      <c r="H817" s="407"/>
      <c r="I817" s="407"/>
      <c r="J817" s="407"/>
      <c r="K817" s="407"/>
      <c r="L817" s="407"/>
      <c r="M817" s="407"/>
      <c r="N817" s="407"/>
      <c r="O817" s="407"/>
      <c r="P817" s="407"/>
      <c r="Q817" s="407"/>
      <c r="R817" s="407"/>
      <c r="S817" s="407"/>
      <c r="T817" s="407"/>
      <c r="U817" s="407"/>
      <c r="V817" s="407"/>
      <c r="W817" s="407"/>
      <c r="X817" s="407"/>
      <c r="Y817" s="407"/>
      <c r="Z817" s="407"/>
      <c r="AA817" s="407"/>
      <c r="AB817" s="407"/>
    </row>
    <row r="818" spans="1:28" x14ac:dyDescent="0.25">
      <c r="A818" s="471"/>
      <c r="B818" s="407"/>
      <c r="C818" s="471"/>
      <c r="D818" s="407"/>
      <c r="E818" s="536"/>
      <c r="F818" s="407"/>
      <c r="G818" s="407"/>
      <c r="H818" s="407"/>
      <c r="I818" s="407"/>
      <c r="J818" s="407"/>
      <c r="K818" s="407"/>
      <c r="L818" s="407"/>
      <c r="M818" s="407"/>
      <c r="N818" s="407"/>
      <c r="O818" s="407"/>
      <c r="P818" s="407"/>
      <c r="Q818" s="407"/>
      <c r="R818" s="407"/>
      <c r="S818" s="407"/>
      <c r="T818" s="407"/>
      <c r="U818" s="407"/>
      <c r="V818" s="407"/>
      <c r="W818" s="407"/>
      <c r="X818" s="407"/>
      <c r="Y818" s="407"/>
      <c r="Z818" s="407"/>
      <c r="AA818" s="407"/>
      <c r="AB818" s="407"/>
    </row>
    <row r="819" spans="1:28" x14ac:dyDescent="0.25">
      <c r="A819" s="471"/>
      <c r="B819" s="407"/>
      <c r="C819" s="471"/>
      <c r="D819" s="407"/>
      <c r="E819" s="536"/>
      <c r="F819" s="407"/>
      <c r="G819" s="407"/>
      <c r="H819" s="407"/>
      <c r="I819" s="407"/>
      <c r="J819" s="407"/>
      <c r="K819" s="407"/>
      <c r="L819" s="407"/>
      <c r="M819" s="407"/>
      <c r="N819" s="407"/>
      <c r="O819" s="407"/>
      <c r="P819" s="407"/>
      <c r="Q819" s="407"/>
      <c r="R819" s="407"/>
      <c r="S819" s="407"/>
      <c r="T819" s="407"/>
      <c r="U819" s="407"/>
      <c r="V819" s="407"/>
      <c r="W819" s="407"/>
      <c r="X819" s="407"/>
      <c r="Y819" s="407"/>
      <c r="Z819" s="407"/>
      <c r="AA819" s="407"/>
      <c r="AB819" s="407"/>
    </row>
    <row r="820" spans="1:28" x14ac:dyDescent="0.25">
      <c r="A820" s="471"/>
      <c r="B820" s="407"/>
      <c r="C820" s="471"/>
      <c r="D820" s="407"/>
      <c r="E820" s="536"/>
      <c r="F820" s="407"/>
      <c r="G820" s="407"/>
      <c r="H820" s="407"/>
      <c r="I820" s="407"/>
      <c r="J820" s="407"/>
      <c r="K820" s="407"/>
      <c r="L820" s="407"/>
      <c r="M820" s="407"/>
      <c r="N820" s="407"/>
      <c r="O820" s="407"/>
      <c r="P820" s="407"/>
      <c r="Q820" s="407"/>
      <c r="R820" s="407"/>
      <c r="S820" s="407"/>
      <c r="T820" s="407"/>
      <c r="U820" s="407"/>
      <c r="V820" s="407"/>
      <c r="W820" s="407"/>
      <c r="X820" s="407"/>
      <c r="Y820" s="407"/>
      <c r="Z820" s="407"/>
      <c r="AA820" s="407"/>
      <c r="AB820" s="407"/>
    </row>
    <row r="821" spans="1:28" x14ac:dyDescent="0.25">
      <c r="A821" s="471"/>
      <c r="B821" s="407"/>
      <c r="C821" s="471"/>
      <c r="D821" s="407"/>
      <c r="E821" s="536"/>
      <c r="F821" s="407"/>
      <c r="G821" s="407"/>
      <c r="H821" s="407"/>
      <c r="I821" s="407"/>
      <c r="J821" s="407"/>
      <c r="K821" s="407"/>
      <c r="L821" s="407"/>
      <c r="M821" s="407"/>
      <c r="N821" s="407"/>
      <c r="O821" s="407"/>
      <c r="P821" s="407"/>
      <c r="Q821" s="407"/>
      <c r="R821" s="407"/>
      <c r="S821" s="407"/>
      <c r="T821" s="407"/>
      <c r="U821" s="407"/>
      <c r="V821" s="407"/>
      <c r="W821" s="407"/>
      <c r="X821" s="407"/>
      <c r="Y821" s="407"/>
      <c r="Z821" s="407"/>
      <c r="AA821" s="407"/>
      <c r="AB821" s="407"/>
    </row>
    <row r="822" spans="1:28" x14ac:dyDescent="0.25">
      <c r="A822" s="471"/>
      <c r="B822" s="407"/>
      <c r="C822" s="471"/>
      <c r="D822" s="407"/>
      <c r="E822" s="536"/>
      <c r="F822" s="407"/>
      <c r="G822" s="407"/>
      <c r="H822" s="407"/>
      <c r="I822" s="407"/>
      <c r="J822" s="407"/>
      <c r="K822" s="407"/>
      <c r="L822" s="407"/>
      <c r="M822" s="407"/>
      <c r="N822" s="407"/>
      <c r="O822" s="407"/>
      <c r="P822" s="407"/>
      <c r="Q822" s="407"/>
      <c r="R822" s="407"/>
      <c r="S822" s="407"/>
      <c r="T822" s="407"/>
      <c r="U822" s="407"/>
      <c r="V822" s="407"/>
      <c r="W822" s="407"/>
      <c r="X822" s="407"/>
      <c r="Y822" s="407"/>
      <c r="Z822" s="407"/>
      <c r="AA822" s="407"/>
      <c r="AB822" s="407"/>
    </row>
    <row r="823" spans="1:28" x14ac:dyDescent="0.25">
      <c r="A823" s="471"/>
      <c r="B823" s="407"/>
      <c r="C823" s="471"/>
      <c r="D823" s="407"/>
      <c r="E823" s="536"/>
      <c r="F823" s="407"/>
      <c r="G823" s="407"/>
      <c r="H823" s="407"/>
      <c r="I823" s="407"/>
      <c r="J823" s="407"/>
      <c r="K823" s="407"/>
      <c r="L823" s="407"/>
      <c r="M823" s="407"/>
      <c r="N823" s="407"/>
      <c r="O823" s="407"/>
      <c r="P823" s="407"/>
      <c r="Q823" s="407"/>
      <c r="R823" s="407"/>
      <c r="S823" s="407"/>
      <c r="T823" s="407"/>
      <c r="U823" s="407"/>
      <c r="V823" s="407"/>
      <c r="W823" s="407"/>
      <c r="X823" s="407"/>
      <c r="Y823" s="407"/>
      <c r="Z823" s="407"/>
      <c r="AA823" s="407"/>
      <c r="AB823" s="407"/>
    </row>
    <row r="824" spans="1:28" x14ac:dyDescent="0.25">
      <c r="A824" s="471"/>
      <c r="B824" s="407"/>
      <c r="C824" s="471"/>
      <c r="D824" s="407"/>
      <c r="E824" s="536"/>
      <c r="F824" s="407"/>
      <c r="G824" s="407"/>
      <c r="H824" s="407"/>
      <c r="I824" s="407"/>
      <c r="J824" s="407"/>
      <c r="K824" s="407"/>
      <c r="L824" s="407"/>
      <c r="M824" s="407"/>
      <c r="N824" s="407"/>
      <c r="O824" s="407"/>
      <c r="P824" s="407"/>
      <c r="Q824" s="407"/>
      <c r="R824" s="407"/>
      <c r="S824" s="407"/>
      <c r="T824" s="407"/>
      <c r="U824" s="407"/>
      <c r="V824" s="407"/>
      <c r="W824" s="407"/>
      <c r="X824" s="407"/>
      <c r="Y824" s="407"/>
      <c r="Z824" s="407"/>
      <c r="AA824" s="407"/>
      <c r="AB824" s="407"/>
    </row>
    <row r="825" spans="1:28" x14ac:dyDescent="0.25">
      <c r="A825" s="471"/>
      <c r="B825" s="407"/>
      <c r="C825" s="471"/>
      <c r="D825" s="407"/>
      <c r="E825" s="536"/>
      <c r="F825" s="407"/>
      <c r="G825" s="407"/>
      <c r="H825" s="407"/>
      <c r="I825" s="407"/>
      <c r="J825" s="407"/>
      <c r="K825" s="407"/>
      <c r="L825" s="407"/>
      <c r="M825" s="407"/>
      <c r="N825" s="407"/>
      <c r="O825" s="407"/>
      <c r="P825" s="407"/>
      <c r="Q825" s="407"/>
      <c r="R825" s="407"/>
      <c r="S825" s="407"/>
      <c r="T825" s="407"/>
      <c r="U825" s="407"/>
      <c r="V825" s="407"/>
      <c r="W825" s="407"/>
      <c r="X825" s="407"/>
      <c r="Y825" s="407"/>
      <c r="Z825" s="407"/>
      <c r="AA825" s="407"/>
      <c r="AB825" s="407"/>
    </row>
    <row r="826" spans="1:28" x14ac:dyDescent="0.25">
      <c r="A826" s="471"/>
      <c r="B826" s="407"/>
      <c r="C826" s="471"/>
      <c r="D826" s="407"/>
      <c r="E826" s="536"/>
      <c r="F826" s="407"/>
      <c r="G826" s="407"/>
      <c r="H826" s="407"/>
      <c r="I826" s="407"/>
      <c r="J826" s="407"/>
      <c r="K826" s="407"/>
      <c r="L826" s="407"/>
      <c r="M826" s="407"/>
      <c r="N826" s="407"/>
      <c r="O826" s="407"/>
      <c r="P826" s="407"/>
      <c r="Q826" s="407"/>
      <c r="R826" s="407"/>
      <c r="S826" s="407"/>
      <c r="T826" s="407"/>
      <c r="U826" s="407"/>
      <c r="V826" s="407"/>
      <c r="W826" s="407"/>
      <c r="X826" s="407"/>
      <c r="Y826" s="407"/>
      <c r="Z826" s="407"/>
      <c r="AA826" s="407"/>
      <c r="AB826" s="407"/>
    </row>
    <row r="827" spans="1:28" x14ac:dyDescent="0.25">
      <c r="A827" s="471"/>
      <c r="B827" s="407"/>
      <c r="C827" s="471"/>
      <c r="D827" s="407"/>
      <c r="E827" s="536"/>
      <c r="F827" s="407"/>
      <c r="G827" s="407"/>
      <c r="H827" s="407"/>
      <c r="I827" s="407"/>
      <c r="J827" s="407"/>
      <c r="K827" s="407"/>
      <c r="L827" s="407"/>
      <c r="M827" s="407"/>
      <c r="N827" s="407"/>
      <c r="O827" s="407"/>
      <c r="P827" s="407"/>
      <c r="Q827" s="407"/>
      <c r="R827" s="407"/>
      <c r="S827" s="407"/>
      <c r="T827" s="407"/>
      <c r="U827" s="407"/>
      <c r="V827" s="407"/>
      <c r="W827" s="407"/>
      <c r="X827" s="407"/>
      <c r="Y827" s="407"/>
      <c r="Z827" s="407"/>
      <c r="AA827" s="407"/>
      <c r="AB827" s="407"/>
    </row>
    <row r="828" spans="1:28" x14ac:dyDescent="0.25">
      <c r="A828" s="471"/>
      <c r="B828" s="407"/>
      <c r="C828" s="471"/>
      <c r="D828" s="407"/>
      <c r="E828" s="536"/>
      <c r="F828" s="407"/>
      <c r="G828" s="407"/>
      <c r="H828" s="407"/>
      <c r="I828" s="407"/>
      <c r="J828" s="407"/>
      <c r="K828" s="407"/>
      <c r="L828" s="407"/>
      <c r="M828" s="407"/>
      <c r="N828" s="407"/>
      <c r="O828" s="407"/>
      <c r="P828" s="407"/>
      <c r="Q828" s="407"/>
      <c r="R828" s="407"/>
      <c r="S828" s="407"/>
      <c r="T828" s="407"/>
      <c r="U828" s="407"/>
      <c r="V828" s="407"/>
      <c r="W828" s="407"/>
      <c r="X828" s="407"/>
      <c r="Y828" s="407"/>
      <c r="Z828" s="407"/>
      <c r="AA828" s="407"/>
      <c r="AB828" s="407"/>
    </row>
    <row r="829" spans="1:28" x14ac:dyDescent="0.25">
      <c r="A829" s="471"/>
      <c r="B829" s="407"/>
      <c r="C829" s="471"/>
      <c r="D829" s="407"/>
      <c r="E829" s="536"/>
      <c r="F829" s="407"/>
      <c r="G829" s="407"/>
      <c r="H829" s="407"/>
      <c r="I829" s="407"/>
      <c r="J829" s="407"/>
      <c r="K829" s="407"/>
      <c r="L829" s="407"/>
      <c r="M829" s="407"/>
      <c r="N829" s="407"/>
      <c r="O829" s="407"/>
      <c r="P829" s="407"/>
      <c r="Q829" s="407"/>
      <c r="R829" s="407"/>
      <c r="S829" s="407"/>
      <c r="T829" s="407"/>
      <c r="U829" s="407"/>
      <c r="V829" s="407"/>
      <c r="W829" s="407"/>
      <c r="X829" s="407"/>
      <c r="Y829" s="407"/>
      <c r="Z829" s="407"/>
      <c r="AA829" s="407"/>
      <c r="AB829" s="407"/>
    </row>
    <row r="830" spans="1:28" x14ac:dyDescent="0.25">
      <c r="A830" s="471"/>
      <c r="B830" s="407"/>
      <c r="C830" s="471"/>
      <c r="D830" s="407"/>
      <c r="E830" s="536"/>
      <c r="F830" s="407"/>
      <c r="G830" s="407"/>
      <c r="H830" s="407"/>
      <c r="I830" s="407"/>
      <c r="J830" s="407"/>
      <c r="K830" s="407"/>
      <c r="L830" s="407"/>
      <c r="M830" s="407"/>
      <c r="N830" s="407"/>
      <c r="O830" s="407"/>
      <c r="P830" s="407"/>
      <c r="Q830" s="407"/>
      <c r="R830" s="407"/>
      <c r="S830" s="407"/>
      <c r="T830" s="407"/>
      <c r="U830" s="407"/>
      <c r="V830" s="407"/>
      <c r="W830" s="407"/>
      <c r="X830" s="407"/>
      <c r="Y830" s="407"/>
      <c r="Z830" s="407"/>
      <c r="AA830" s="407"/>
      <c r="AB830" s="407"/>
    </row>
    <row r="831" spans="1:28" x14ac:dyDescent="0.25">
      <c r="A831" s="471"/>
      <c r="B831" s="407"/>
      <c r="C831" s="471"/>
      <c r="D831" s="407"/>
      <c r="E831" s="536"/>
      <c r="F831" s="407"/>
      <c r="G831" s="407"/>
      <c r="H831" s="407"/>
      <c r="I831" s="407"/>
      <c r="J831" s="407"/>
      <c r="K831" s="407"/>
      <c r="L831" s="407"/>
      <c r="M831" s="407"/>
      <c r="N831" s="407"/>
      <c r="O831" s="407"/>
      <c r="P831" s="407"/>
      <c r="Q831" s="407"/>
      <c r="R831" s="407"/>
      <c r="S831" s="407"/>
      <c r="T831" s="407"/>
      <c r="U831" s="407"/>
      <c r="V831" s="407"/>
      <c r="W831" s="407"/>
      <c r="X831" s="407"/>
      <c r="Y831" s="407"/>
      <c r="Z831" s="407"/>
      <c r="AA831" s="407"/>
      <c r="AB831" s="407"/>
    </row>
    <row r="832" spans="1:28" x14ac:dyDescent="0.25">
      <c r="A832" s="471"/>
      <c r="B832" s="407"/>
      <c r="C832" s="471"/>
      <c r="D832" s="407"/>
      <c r="E832" s="536"/>
      <c r="F832" s="407"/>
      <c r="G832" s="407"/>
      <c r="H832" s="407"/>
      <c r="I832" s="407"/>
      <c r="J832" s="407"/>
      <c r="K832" s="407"/>
      <c r="L832" s="407"/>
      <c r="M832" s="407"/>
      <c r="N832" s="407"/>
      <c r="O832" s="407"/>
      <c r="P832" s="407"/>
      <c r="Q832" s="407"/>
      <c r="R832" s="407"/>
      <c r="S832" s="407"/>
      <c r="T832" s="407"/>
      <c r="U832" s="407"/>
      <c r="V832" s="407"/>
      <c r="W832" s="407"/>
      <c r="X832" s="407"/>
      <c r="Y832" s="407"/>
      <c r="Z832" s="407"/>
      <c r="AA832" s="407"/>
      <c r="AB832" s="407"/>
    </row>
    <row r="833" spans="1:28" x14ac:dyDescent="0.25">
      <c r="A833" s="471"/>
      <c r="B833" s="407"/>
      <c r="C833" s="471"/>
      <c r="D833" s="407"/>
      <c r="E833" s="536"/>
      <c r="F833" s="407"/>
      <c r="G833" s="407"/>
      <c r="H833" s="407"/>
      <c r="I833" s="407"/>
      <c r="J833" s="407"/>
      <c r="K833" s="407"/>
      <c r="L833" s="407"/>
      <c r="M833" s="407"/>
      <c r="N833" s="407"/>
      <c r="O833" s="407"/>
      <c r="P833" s="407"/>
      <c r="Q833" s="407"/>
      <c r="R833" s="407"/>
      <c r="S833" s="407"/>
      <c r="T833" s="407"/>
      <c r="U833" s="407"/>
      <c r="V833" s="407"/>
      <c r="W833" s="407"/>
      <c r="X833" s="407"/>
      <c r="Y833" s="407"/>
      <c r="Z833" s="407"/>
      <c r="AA833" s="407"/>
      <c r="AB833" s="407"/>
    </row>
    <row r="834" spans="1:28" x14ac:dyDescent="0.25">
      <c r="A834" s="471"/>
      <c r="B834" s="407"/>
      <c r="C834" s="471"/>
      <c r="D834" s="407"/>
      <c r="E834" s="536"/>
      <c r="F834" s="407"/>
      <c r="G834" s="407"/>
      <c r="H834" s="407"/>
      <c r="I834" s="407"/>
      <c r="J834" s="407"/>
      <c r="K834" s="407"/>
      <c r="L834" s="407"/>
      <c r="M834" s="407"/>
      <c r="N834" s="407"/>
      <c r="O834" s="407"/>
      <c r="P834" s="407"/>
      <c r="Q834" s="407"/>
      <c r="R834" s="407"/>
      <c r="S834" s="407"/>
      <c r="T834" s="407"/>
      <c r="U834" s="407"/>
      <c r="V834" s="407"/>
      <c r="W834" s="407"/>
      <c r="X834" s="407"/>
      <c r="Y834" s="407"/>
      <c r="Z834" s="407"/>
      <c r="AA834" s="407"/>
      <c r="AB834" s="407"/>
    </row>
    <row r="835" spans="1:28" x14ac:dyDescent="0.25">
      <c r="A835" s="471"/>
      <c r="B835" s="407"/>
      <c r="C835" s="471"/>
      <c r="D835" s="407"/>
      <c r="E835" s="536"/>
      <c r="F835" s="407"/>
      <c r="G835" s="407"/>
      <c r="H835" s="407"/>
      <c r="I835" s="407"/>
      <c r="J835" s="407"/>
      <c r="K835" s="407"/>
      <c r="L835" s="407"/>
      <c r="M835" s="407"/>
      <c r="N835" s="407"/>
      <c r="O835" s="407"/>
      <c r="P835" s="407"/>
      <c r="Q835" s="407"/>
      <c r="R835" s="407"/>
      <c r="S835" s="407"/>
      <c r="T835" s="407"/>
      <c r="U835" s="407"/>
      <c r="V835" s="407"/>
      <c r="W835" s="407"/>
      <c r="X835" s="407"/>
      <c r="Y835" s="407"/>
      <c r="Z835" s="407"/>
      <c r="AA835" s="407"/>
      <c r="AB835" s="407"/>
    </row>
    <row r="836" spans="1:28" x14ac:dyDescent="0.25">
      <c r="A836" s="471"/>
      <c r="B836" s="407"/>
      <c r="C836" s="471"/>
      <c r="D836" s="407"/>
      <c r="E836" s="536"/>
      <c r="F836" s="407"/>
      <c r="G836" s="407"/>
      <c r="H836" s="407"/>
      <c r="I836" s="407"/>
      <c r="J836" s="407"/>
      <c r="K836" s="407"/>
      <c r="L836" s="407"/>
      <c r="M836" s="407"/>
      <c r="N836" s="407"/>
      <c r="O836" s="407"/>
      <c r="P836" s="407"/>
      <c r="Q836" s="407"/>
      <c r="R836" s="407"/>
      <c r="S836" s="407"/>
      <c r="T836" s="407"/>
      <c r="U836" s="407"/>
      <c r="V836" s="407"/>
      <c r="W836" s="407"/>
      <c r="X836" s="407"/>
      <c r="Y836" s="407"/>
      <c r="Z836" s="407"/>
      <c r="AA836" s="407"/>
      <c r="AB836" s="407"/>
    </row>
    <row r="837" spans="1:28" x14ac:dyDescent="0.25">
      <c r="A837" s="471"/>
      <c r="B837" s="407"/>
      <c r="C837" s="471"/>
      <c r="D837" s="407"/>
      <c r="E837" s="536"/>
      <c r="F837" s="407"/>
      <c r="G837" s="407"/>
      <c r="H837" s="407"/>
      <c r="I837" s="407"/>
      <c r="J837" s="407"/>
      <c r="K837" s="407"/>
      <c r="L837" s="407"/>
      <c r="M837" s="407"/>
      <c r="N837" s="407"/>
      <c r="O837" s="407"/>
      <c r="P837" s="407"/>
      <c r="Q837" s="407"/>
      <c r="R837" s="407"/>
      <c r="S837" s="407"/>
      <c r="T837" s="407"/>
      <c r="U837" s="407"/>
      <c r="V837" s="407"/>
      <c r="W837" s="407"/>
      <c r="X837" s="407"/>
      <c r="Y837" s="407"/>
      <c r="Z837" s="407"/>
      <c r="AA837" s="407"/>
      <c r="AB837" s="407"/>
    </row>
    <row r="838" spans="1:28" x14ac:dyDescent="0.25">
      <c r="A838" s="471"/>
      <c r="B838" s="407"/>
      <c r="C838" s="471"/>
      <c r="D838" s="407"/>
      <c r="E838" s="536"/>
      <c r="F838" s="407"/>
      <c r="G838" s="407"/>
      <c r="H838" s="407"/>
      <c r="I838" s="407"/>
      <c r="J838" s="407"/>
      <c r="K838" s="407"/>
      <c r="L838" s="407"/>
      <c r="M838" s="407"/>
      <c r="N838" s="407"/>
      <c r="O838" s="407"/>
      <c r="P838" s="407"/>
      <c r="Q838" s="407"/>
      <c r="R838" s="407"/>
      <c r="S838" s="407"/>
      <c r="T838" s="407"/>
      <c r="U838" s="407"/>
      <c r="V838" s="407"/>
      <c r="W838" s="407"/>
      <c r="X838" s="407"/>
      <c r="Y838" s="407"/>
      <c r="Z838" s="407"/>
      <c r="AA838" s="407"/>
      <c r="AB838" s="407"/>
    </row>
    <row r="839" spans="1:28" x14ac:dyDescent="0.25">
      <c r="A839" s="471"/>
      <c r="B839" s="407"/>
      <c r="C839" s="471"/>
      <c r="D839" s="407"/>
      <c r="E839" s="536"/>
      <c r="F839" s="407"/>
      <c r="G839" s="407"/>
      <c r="H839" s="407"/>
      <c r="I839" s="407"/>
      <c r="J839" s="407"/>
      <c r="K839" s="407"/>
      <c r="L839" s="407"/>
      <c r="M839" s="407"/>
      <c r="N839" s="407"/>
      <c r="O839" s="407"/>
      <c r="P839" s="407"/>
      <c r="Q839" s="407"/>
      <c r="R839" s="407"/>
      <c r="S839" s="407"/>
      <c r="T839" s="407"/>
      <c r="U839" s="407"/>
      <c r="V839" s="407"/>
      <c r="W839" s="407"/>
      <c r="X839" s="407"/>
      <c r="Y839" s="407"/>
      <c r="Z839" s="407"/>
      <c r="AA839" s="407"/>
      <c r="AB839" s="407"/>
    </row>
    <row r="840" spans="1:28" x14ac:dyDescent="0.25">
      <c r="A840" s="471"/>
      <c r="B840" s="407"/>
      <c r="C840" s="471"/>
      <c r="D840" s="407"/>
      <c r="E840" s="536"/>
      <c r="F840" s="407"/>
      <c r="G840" s="407"/>
      <c r="H840" s="407"/>
      <c r="I840" s="407"/>
      <c r="J840" s="407"/>
      <c r="K840" s="407"/>
      <c r="L840" s="407"/>
      <c r="M840" s="407"/>
      <c r="N840" s="407"/>
      <c r="O840" s="407"/>
      <c r="P840" s="407"/>
      <c r="Q840" s="407"/>
      <c r="R840" s="407"/>
      <c r="S840" s="407"/>
      <c r="T840" s="407"/>
      <c r="U840" s="407"/>
      <c r="V840" s="407"/>
      <c r="W840" s="407"/>
      <c r="X840" s="407"/>
      <c r="Y840" s="407"/>
      <c r="Z840" s="407"/>
      <c r="AA840" s="407"/>
      <c r="AB840" s="407"/>
    </row>
    <row r="841" spans="1:28" x14ac:dyDescent="0.25">
      <c r="A841" s="471"/>
      <c r="B841" s="407"/>
      <c r="C841" s="471"/>
      <c r="D841" s="407"/>
      <c r="E841" s="536"/>
      <c r="F841" s="407"/>
      <c r="G841" s="407"/>
      <c r="H841" s="407"/>
      <c r="I841" s="407"/>
      <c r="J841" s="407"/>
      <c r="K841" s="407"/>
      <c r="L841" s="407"/>
      <c r="M841" s="407"/>
      <c r="N841" s="407"/>
      <c r="O841" s="407"/>
      <c r="P841" s="407"/>
      <c r="Q841" s="407"/>
      <c r="R841" s="407"/>
      <c r="S841" s="407"/>
      <c r="T841" s="407"/>
      <c r="U841" s="407"/>
      <c r="V841" s="407"/>
      <c r="W841" s="407"/>
      <c r="X841" s="407"/>
      <c r="Y841" s="407"/>
      <c r="Z841" s="407"/>
      <c r="AA841" s="407"/>
      <c r="AB841" s="407"/>
    </row>
    <row r="842" spans="1:28" x14ac:dyDescent="0.25">
      <c r="A842" s="471"/>
      <c r="B842" s="407"/>
      <c r="C842" s="471"/>
      <c r="D842" s="407"/>
      <c r="E842" s="536"/>
      <c r="F842" s="407"/>
      <c r="G842" s="407"/>
      <c r="H842" s="407"/>
      <c r="I842" s="407"/>
      <c r="J842" s="407"/>
      <c r="K842" s="407"/>
      <c r="L842" s="407"/>
      <c r="M842" s="407"/>
      <c r="N842" s="407"/>
      <c r="O842" s="407"/>
      <c r="P842" s="407"/>
      <c r="Q842" s="407"/>
      <c r="R842" s="407"/>
      <c r="S842" s="407"/>
      <c r="T842" s="407"/>
      <c r="U842" s="407"/>
      <c r="V842" s="407"/>
      <c r="W842" s="407"/>
      <c r="X842" s="407"/>
      <c r="Y842" s="407"/>
      <c r="Z842" s="407"/>
      <c r="AA842" s="407"/>
      <c r="AB842" s="407"/>
    </row>
    <row r="843" spans="1:28" x14ac:dyDescent="0.25">
      <c r="A843" s="471"/>
      <c r="B843" s="407"/>
      <c r="C843" s="471"/>
      <c r="D843" s="407"/>
      <c r="E843" s="536"/>
      <c r="F843" s="407"/>
      <c r="G843" s="407"/>
      <c r="H843" s="407"/>
      <c r="I843" s="407"/>
      <c r="J843" s="407"/>
      <c r="K843" s="407"/>
      <c r="L843" s="407"/>
      <c r="M843" s="407"/>
      <c r="N843" s="407"/>
      <c r="O843" s="407"/>
      <c r="P843" s="407"/>
      <c r="Q843" s="407"/>
      <c r="R843" s="407"/>
      <c r="S843" s="407"/>
      <c r="T843" s="407"/>
      <c r="U843" s="407"/>
      <c r="V843" s="407"/>
      <c r="W843" s="407"/>
      <c r="X843" s="407"/>
      <c r="Y843" s="407"/>
      <c r="Z843" s="407"/>
      <c r="AA843" s="407"/>
      <c r="AB843" s="407"/>
    </row>
    <row r="844" spans="1:28" x14ac:dyDescent="0.25">
      <c r="A844" s="471"/>
      <c r="B844" s="407"/>
      <c r="C844" s="471"/>
      <c r="D844" s="407"/>
      <c r="E844" s="536"/>
      <c r="F844" s="407"/>
      <c r="G844" s="407"/>
      <c r="H844" s="407"/>
      <c r="I844" s="407"/>
      <c r="J844" s="407"/>
      <c r="K844" s="407"/>
      <c r="L844" s="407"/>
      <c r="M844" s="407"/>
      <c r="N844" s="407"/>
      <c r="O844" s="407"/>
      <c r="P844" s="407"/>
      <c r="Q844" s="407"/>
      <c r="R844" s="407"/>
      <c r="S844" s="407"/>
      <c r="T844" s="407"/>
      <c r="U844" s="407"/>
      <c r="V844" s="407"/>
      <c r="W844" s="407"/>
      <c r="X844" s="407"/>
      <c r="Y844" s="407"/>
      <c r="Z844" s="407"/>
      <c r="AA844" s="407"/>
      <c r="AB844" s="407"/>
    </row>
    <row r="845" spans="1:28" x14ac:dyDescent="0.25">
      <c r="A845" s="471"/>
      <c r="B845" s="407"/>
      <c r="C845" s="471"/>
      <c r="D845" s="407"/>
      <c r="E845" s="536"/>
      <c r="F845" s="407"/>
      <c r="G845" s="407"/>
      <c r="H845" s="407"/>
      <c r="I845" s="407"/>
      <c r="J845" s="407"/>
      <c r="K845" s="407"/>
      <c r="L845" s="407"/>
      <c r="M845" s="407"/>
      <c r="N845" s="407"/>
      <c r="O845" s="407"/>
      <c r="P845" s="407"/>
      <c r="Q845" s="407"/>
      <c r="R845" s="407"/>
      <c r="S845" s="407"/>
      <c r="T845" s="407"/>
      <c r="U845" s="407"/>
      <c r="V845" s="407"/>
      <c r="W845" s="407"/>
      <c r="X845" s="407"/>
      <c r="Y845" s="407"/>
      <c r="Z845" s="407"/>
      <c r="AA845" s="407"/>
      <c r="AB845" s="407"/>
    </row>
    <row r="846" spans="1:28" x14ac:dyDescent="0.25">
      <c r="A846" s="471"/>
      <c r="B846" s="407"/>
      <c r="C846" s="471"/>
      <c r="D846" s="407"/>
      <c r="E846" s="536"/>
      <c r="F846" s="407"/>
      <c r="G846" s="407"/>
      <c r="H846" s="407"/>
      <c r="I846" s="407"/>
      <c r="J846" s="407"/>
      <c r="K846" s="407"/>
      <c r="L846" s="407"/>
      <c r="M846" s="407"/>
      <c r="N846" s="407"/>
      <c r="O846" s="407"/>
      <c r="P846" s="407"/>
      <c r="Q846" s="407"/>
      <c r="R846" s="407"/>
      <c r="S846" s="407"/>
      <c r="T846" s="407"/>
      <c r="U846" s="407"/>
      <c r="V846" s="407"/>
      <c r="W846" s="407"/>
      <c r="X846" s="407"/>
      <c r="Y846" s="407"/>
      <c r="Z846" s="407"/>
      <c r="AA846" s="407"/>
      <c r="AB846" s="407"/>
    </row>
    <row r="847" spans="1:28" x14ac:dyDescent="0.25">
      <c r="A847" s="471"/>
      <c r="B847" s="407"/>
      <c r="C847" s="471"/>
      <c r="D847" s="407"/>
      <c r="E847" s="536"/>
      <c r="F847" s="407"/>
      <c r="G847" s="407"/>
      <c r="H847" s="407"/>
      <c r="I847" s="407"/>
      <c r="J847" s="407"/>
      <c r="K847" s="407"/>
      <c r="L847" s="407"/>
      <c r="M847" s="407"/>
      <c r="N847" s="407"/>
      <c r="O847" s="407"/>
      <c r="P847" s="407"/>
      <c r="Q847" s="407"/>
      <c r="R847" s="407"/>
      <c r="S847" s="407"/>
      <c r="T847" s="407"/>
      <c r="U847" s="407"/>
      <c r="V847" s="407"/>
      <c r="W847" s="407"/>
      <c r="X847" s="407"/>
      <c r="Y847" s="407"/>
      <c r="Z847" s="407"/>
      <c r="AA847" s="407"/>
      <c r="AB847" s="407"/>
    </row>
    <row r="848" spans="1:28" x14ac:dyDescent="0.25">
      <c r="A848" s="471"/>
      <c r="B848" s="407"/>
      <c r="C848" s="471"/>
      <c r="D848" s="407"/>
      <c r="E848" s="536"/>
      <c r="F848" s="407"/>
      <c r="G848" s="407"/>
      <c r="H848" s="407"/>
      <c r="I848" s="407"/>
      <c r="J848" s="407"/>
      <c r="K848" s="407"/>
      <c r="L848" s="407"/>
      <c r="M848" s="407"/>
      <c r="N848" s="407"/>
      <c r="O848" s="407"/>
      <c r="P848" s="407"/>
      <c r="Q848" s="407"/>
      <c r="R848" s="407"/>
      <c r="S848" s="407"/>
      <c r="T848" s="407"/>
      <c r="U848" s="407"/>
      <c r="V848" s="407"/>
      <c r="W848" s="407"/>
      <c r="X848" s="407"/>
      <c r="Y848" s="407"/>
      <c r="Z848" s="407"/>
      <c r="AA848" s="407"/>
      <c r="AB848" s="407"/>
    </row>
    <row r="849" spans="1:28" x14ac:dyDescent="0.25">
      <c r="A849" s="471"/>
      <c r="B849" s="407"/>
      <c r="C849" s="471"/>
      <c r="D849" s="407"/>
      <c r="E849" s="536"/>
      <c r="F849" s="407"/>
      <c r="G849" s="407"/>
      <c r="H849" s="407"/>
      <c r="I849" s="407"/>
      <c r="J849" s="407"/>
      <c r="K849" s="407"/>
      <c r="L849" s="407"/>
      <c r="M849" s="407"/>
      <c r="N849" s="407"/>
      <c r="O849" s="407"/>
      <c r="P849" s="407"/>
      <c r="Q849" s="407"/>
      <c r="R849" s="407"/>
      <c r="S849" s="407"/>
      <c r="T849" s="407"/>
      <c r="U849" s="407"/>
      <c r="V849" s="407"/>
      <c r="W849" s="407"/>
      <c r="X849" s="407"/>
      <c r="Y849" s="407"/>
      <c r="Z849" s="407"/>
      <c r="AA849" s="407"/>
      <c r="AB849" s="407"/>
    </row>
    <row r="850" spans="1:28" x14ac:dyDescent="0.25">
      <c r="A850" s="471"/>
      <c r="B850" s="407"/>
      <c r="C850" s="471"/>
      <c r="D850" s="407"/>
      <c r="E850" s="536"/>
      <c r="F850" s="407"/>
      <c r="G850" s="407"/>
      <c r="H850" s="407"/>
      <c r="I850" s="407"/>
      <c r="J850" s="407"/>
      <c r="K850" s="407"/>
      <c r="L850" s="407"/>
      <c r="M850" s="407"/>
      <c r="N850" s="407"/>
      <c r="O850" s="407"/>
      <c r="P850" s="407"/>
      <c r="Q850" s="407"/>
      <c r="R850" s="407"/>
      <c r="S850" s="407"/>
      <c r="T850" s="407"/>
      <c r="U850" s="407"/>
      <c r="V850" s="407"/>
      <c r="W850" s="407"/>
      <c r="X850" s="407"/>
      <c r="Y850" s="407"/>
      <c r="Z850" s="407"/>
      <c r="AA850" s="407"/>
      <c r="AB850" s="407"/>
    </row>
    <row r="851" spans="1:28" x14ac:dyDescent="0.25">
      <c r="A851" s="471"/>
      <c r="B851" s="407"/>
      <c r="C851" s="471"/>
      <c r="D851" s="407"/>
      <c r="E851" s="536"/>
      <c r="F851" s="407"/>
      <c r="G851" s="407"/>
      <c r="H851" s="407"/>
      <c r="I851" s="407"/>
      <c r="J851" s="407"/>
      <c r="K851" s="407"/>
      <c r="L851" s="407"/>
      <c r="M851" s="407"/>
      <c r="N851" s="407"/>
      <c r="O851" s="407"/>
      <c r="P851" s="407"/>
      <c r="Q851" s="407"/>
      <c r="R851" s="407"/>
      <c r="S851" s="407"/>
      <c r="T851" s="407"/>
      <c r="U851" s="407"/>
      <c r="V851" s="407"/>
      <c r="W851" s="407"/>
      <c r="X851" s="407"/>
      <c r="Y851" s="407"/>
      <c r="Z851" s="407"/>
      <c r="AA851" s="407"/>
      <c r="AB851" s="407"/>
    </row>
    <row r="852" spans="1:28" x14ac:dyDescent="0.25">
      <c r="A852" s="471"/>
      <c r="B852" s="407"/>
      <c r="C852" s="471"/>
      <c r="D852" s="407"/>
      <c r="E852" s="536"/>
      <c r="F852" s="407"/>
      <c r="G852" s="407"/>
      <c r="H852" s="407"/>
      <c r="I852" s="407"/>
      <c r="J852" s="407"/>
      <c r="K852" s="407"/>
      <c r="L852" s="407"/>
      <c r="M852" s="407"/>
      <c r="N852" s="407"/>
      <c r="O852" s="407"/>
      <c r="P852" s="407"/>
      <c r="Q852" s="407"/>
      <c r="R852" s="407"/>
      <c r="S852" s="407"/>
      <c r="T852" s="407"/>
      <c r="U852" s="407"/>
      <c r="V852" s="407"/>
      <c r="W852" s="407"/>
      <c r="X852" s="407"/>
      <c r="Y852" s="407"/>
      <c r="Z852" s="407"/>
      <c r="AA852" s="407"/>
      <c r="AB852" s="407"/>
    </row>
    <row r="853" spans="1:28" x14ac:dyDescent="0.25">
      <c r="A853" s="471"/>
      <c r="B853" s="407"/>
      <c r="C853" s="471"/>
      <c r="D853" s="407"/>
      <c r="E853" s="536"/>
      <c r="F853" s="407"/>
      <c r="G853" s="407"/>
      <c r="H853" s="407"/>
      <c r="I853" s="407"/>
      <c r="J853" s="407"/>
      <c r="K853" s="407"/>
      <c r="L853" s="407"/>
      <c r="M853" s="407"/>
      <c r="N853" s="407"/>
      <c r="O853" s="407"/>
      <c r="P853" s="407"/>
      <c r="Q853" s="407"/>
      <c r="R853" s="407"/>
      <c r="S853" s="407"/>
      <c r="T853" s="407"/>
      <c r="U853" s="407"/>
      <c r="V853" s="407"/>
      <c r="W853" s="407"/>
      <c r="X853" s="407"/>
      <c r="Y853" s="407"/>
      <c r="Z853" s="407"/>
      <c r="AA853" s="407"/>
      <c r="AB853" s="407"/>
    </row>
    <row r="854" spans="1:28" x14ac:dyDescent="0.25">
      <c r="A854" s="471"/>
      <c r="B854" s="407"/>
      <c r="C854" s="471"/>
      <c r="D854" s="407"/>
      <c r="E854" s="536"/>
      <c r="F854" s="407"/>
      <c r="G854" s="407"/>
      <c r="H854" s="407"/>
      <c r="I854" s="407"/>
      <c r="J854" s="407"/>
      <c r="K854" s="407"/>
      <c r="L854" s="407"/>
      <c r="M854" s="407"/>
      <c r="N854" s="407"/>
      <c r="O854" s="407"/>
      <c r="P854" s="407"/>
      <c r="Q854" s="407"/>
      <c r="R854" s="407"/>
      <c r="S854" s="407"/>
      <c r="T854" s="407"/>
      <c r="U854" s="407"/>
      <c r="V854" s="407"/>
      <c r="W854" s="407"/>
      <c r="X854" s="407"/>
      <c r="Y854" s="407"/>
      <c r="Z854" s="407"/>
      <c r="AA854" s="407"/>
      <c r="AB854" s="407"/>
    </row>
    <row r="855" spans="1:28" x14ac:dyDescent="0.25">
      <c r="A855" s="471"/>
      <c r="B855" s="407"/>
      <c r="C855" s="471"/>
      <c r="D855" s="407"/>
      <c r="E855" s="536"/>
      <c r="F855" s="407"/>
      <c r="G855" s="407"/>
      <c r="H855" s="407"/>
      <c r="I855" s="407"/>
      <c r="J855" s="407"/>
      <c r="K855" s="407"/>
      <c r="L855" s="407"/>
      <c r="M855" s="407"/>
      <c r="N855" s="407"/>
      <c r="O855" s="407"/>
      <c r="P855" s="407"/>
      <c r="Q855" s="407"/>
      <c r="R855" s="407"/>
      <c r="S855" s="407"/>
      <c r="T855" s="407"/>
      <c r="U855" s="407"/>
      <c r="V855" s="407"/>
      <c r="W855" s="407"/>
      <c r="X855" s="407"/>
      <c r="Y855" s="407"/>
      <c r="Z855" s="407"/>
      <c r="AA855" s="407"/>
      <c r="AB855" s="407"/>
    </row>
    <row r="856" spans="1:28" x14ac:dyDescent="0.25">
      <c r="A856" s="471"/>
      <c r="B856" s="407"/>
      <c r="C856" s="471"/>
      <c r="D856" s="407"/>
      <c r="E856" s="536"/>
      <c r="F856" s="407"/>
      <c r="G856" s="407"/>
      <c r="H856" s="407"/>
      <c r="I856" s="407"/>
      <c r="J856" s="407"/>
      <c r="K856" s="407"/>
      <c r="L856" s="407"/>
      <c r="M856" s="407"/>
      <c r="N856" s="407"/>
      <c r="O856" s="407"/>
      <c r="P856" s="407"/>
      <c r="Q856" s="407"/>
      <c r="R856" s="407"/>
      <c r="S856" s="407"/>
      <c r="T856" s="407"/>
      <c r="U856" s="407"/>
      <c r="V856" s="407"/>
      <c r="W856" s="407"/>
      <c r="X856" s="407"/>
      <c r="Y856" s="407"/>
      <c r="Z856" s="407"/>
      <c r="AA856" s="407"/>
      <c r="AB856" s="407"/>
    </row>
    <row r="857" spans="1:28" x14ac:dyDescent="0.25">
      <c r="A857" s="471"/>
      <c r="B857" s="407"/>
      <c r="C857" s="471"/>
      <c r="D857" s="407"/>
      <c r="E857" s="536"/>
      <c r="F857" s="407"/>
      <c r="G857" s="407"/>
      <c r="H857" s="407"/>
      <c r="I857" s="407"/>
      <c r="J857" s="407"/>
      <c r="K857" s="407"/>
      <c r="L857" s="407"/>
      <c r="M857" s="407"/>
      <c r="N857" s="407"/>
      <c r="O857" s="407"/>
      <c r="P857" s="407"/>
      <c r="Q857" s="407"/>
      <c r="R857" s="407"/>
      <c r="S857" s="407"/>
      <c r="T857" s="407"/>
      <c r="U857" s="407"/>
      <c r="V857" s="407"/>
      <c r="W857" s="407"/>
      <c r="X857" s="407"/>
      <c r="Y857" s="407"/>
      <c r="Z857" s="407"/>
      <c r="AA857" s="407"/>
      <c r="AB857" s="407"/>
    </row>
    <row r="858" spans="1:28" x14ac:dyDescent="0.25">
      <c r="A858" s="471"/>
      <c r="B858" s="407"/>
      <c r="C858" s="471"/>
      <c r="D858" s="407"/>
      <c r="E858" s="536"/>
      <c r="F858" s="407"/>
      <c r="G858" s="407"/>
      <c r="H858" s="407"/>
      <c r="I858" s="407"/>
      <c r="J858" s="407"/>
      <c r="K858" s="407"/>
      <c r="L858" s="407"/>
      <c r="M858" s="407"/>
      <c r="N858" s="407"/>
      <c r="O858" s="407"/>
      <c r="P858" s="407"/>
      <c r="Q858" s="407"/>
      <c r="R858" s="407"/>
      <c r="S858" s="407"/>
      <c r="T858" s="407"/>
      <c r="U858" s="407"/>
      <c r="V858" s="407"/>
      <c r="W858" s="407"/>
      <c r="X858" s="407"/>
      <c r="Y858" s="407"/>
      <c r="Z858" s="407"/>
      <c r="AA858" s="407"/>
      <c r="AB858" s="407"/>
    </row>
    <row r="859" spans="1:28" x14ac:dyDescent="0.25">
      <c r="A859" s="471"/>
      <c r="B859" s="407"/>
      <c r="C859" s="471"/>
      <c r="D859" s="407"/>
      <c r="E859" s="536"/>
      <c r="F859" s="407"/>
      <c r="G859" s="407"/>
      <c r="H859" s="407"/>
      <c r="I859" s="407"/>
      <c r="J859" s="407"/>
      <c r="K859" s="407"/>
      <c r="L859" s="407"/>
      <c r="M859" s="407"/>
      <c r="N859" s="407"/>
      <c r="O859" s="407"/>
      <c r="P859" s="407"/>
      <c r="Q859" s="407"/>
      <c r="R859" s="407"/>
      <c r="S859" s="407"/>
      <c r="T859" s="407"/>
      <c r="U859" s="407"/>
      <c r="V859" s="407"/>
      <c r="W859" s="407"/>
      <c r="X859" s="407"/>
      <c r="Y859" s="407"/>
      <c r="Z859" s="407"/>
      <c r="AA859" s="407"/>
      <c r="AB859" s="407"/>
    </row>
    <row r="860" spans="1:28" x14ac:dyDescent="0.25">
      <c r="A860" s="471"/>
      <c r="B860" s="407"/>
      <c r="C860" s="471"/>
      <c r="D860" s="407"/>
      <c r="E860" s="536"/>
      <c r="F860" s="407"/>
      <c r="G860" s="407"/>
      <c r="H860" s="407"/>
      <c r="I860" s="407"/>
      <c r="J860" s="407"/>
      <c r="K860" s="407"/>
      <c r="L860" s="407"/>
      <c r="M860" s="407"/>
      <c r="N860" s="407"/>
      <c r="O860" s="407"/>
      <c r="P860" s="407"/>
      <c r="Q860" s="407"/>
      <c r="R860" s="407"/>
      <c r="S860" s="407"/>
      <c r="T860" s="407"/>
      <c r="U860" s="407"/>
      <c r="V860" s="407"/>
      <c r="W860" s="407"/>
      <c r="X860" s="407"/>
      <c r="Y860" s="407"/>
      <c r="Z860" s="407"/>
      <c r="AA860" s="407"/>
      <c r="AB860" s="407"/>
    </row>
    <row r="861" spans="1:28" x14ac:dyDescent="0.25">
      <c r="A861" s="471"/>
      <c r="B861" s="407"/>
      <c r="C861" s="471"/>
      <c r="D861" s="407"/>
      <c r="E861" s="536"/>
      <c r="F861" s="407"/>
      <c r="G861" s="407"/>
      <c r="H861" s="407"/>
      <c r="I861" s="407"/>
      <c r="J861" s="407"/>
      <c r="K861" s="407"/>
      <c r="L861" s="407"/>
      <c r="M861" s="407"/>
      <c r="N861" s="407"/>
      <c r="O861" s="407"/>
      <c r="P861" s="407"/>
      <c r="Q861" s="407"/>
      <c r="R861" s="407"/>
      <c r="S861" s="407"/>
      <c r="T861" s="407"/>
      <c r="U861" s="407"/>
      <c r="V861" s="407"/>
      <c r="W861" s="407"/>
      <c r="X861" s="407"/>
      <c r="Y861" s="407"/>
      <c r="Z861" s="407"/>
      <c r="AA861" s="407"/>
      <c r="AB861" s="407"/>
    </row>
    <row r="862" spans="1:28" x14ac:dyDescent="0.25">
      <c r="A862" s="471"/>
      <c r="B862" s="407"/>
      <c r="C862" s="471"/>
      <c r="D862" s="407"/>
      <c r="E862" s="536"/>
      <c r="F862" s="407"/>
      <c r="G862" s="407"/>
      <c r="H862" s="407"/>
      <c r="I862" s="407"/>
      <c r="J862" s="407"/>
      <c r="K862" s="407"/>
      <c r="L862" s="407"/>
      <c r="M862" s="407"/>
      <c r="N862" s="407"/>
      <c r="O862" s="407"/>
      <c r="P862" s="407"/>
      <c r="Q862" s="407"/>
      <c r="R862" s="407"/>
      <c r="S862" s="407"/>
      <c r="T862" s="407"/>
      <c r="U862" s="407"/>
      <c r="V862" s="407"/>
      <c r="W862" s="407"/>
      <c r="X862" s="407"/>
      <c r="Y862" s="407"/>
      <c r="Z862" s="407"/>
      <c r="AA862" s="407"/>
      <c r="AB862" s="407"/>
    </row>
    <row r="863" spans="1:28" x14ac:dyDescent="0.25">
      <c r="A863" s="471"/>
      <c r="B863" s="407"/>
      <c r="C863" s="471"/>
      <c r="D863" s="407"/>
      <c r="E863" s="536"/>
      <c r="F863" s="407"/>
      <c r="G863" s="407"/>
      <c r="H863" s="407"/>
      <c r="I863" s="407"/>
      <c r="J863" s="407"/>
      <c r="K863" s="407"/>
      <c r="L863" s="407"/>
      <c r="M863" s="407"/>
      <c r="N863" s="407"/>
      <c r="O863" s="407"/>
      <c r="P863" s="407"/>
      <c r="Q863" s="407"/>
      <c r="R863" s="407"/>
      <c r="S863" s="407"/>
      <c r="T863" s="407"/>
      <c r="U863" s="407"/>
      <c r="V863" s="407"/>
      <c r="W863" s="407"/>
      <c r="X863" s="407"/>
      <c r="Y863" s="407"/>
      <c r="Z863" s="407"/>
      <c r="AA863" s="407"/>
      <c r="AB863" s="407"/>
    </row>
    <row r="864" spans="1:28" x14ac:dyDescent="0.25">
      <c r="A864" s="471"/>
      <c r="B864" s="407"/>
      <c r="C864" s="471"/>
      <c r="D864" s="407"/>
      <c r="E864" s="536"/>
      <c r="F864" s="407"/>
      <c r="G864" s="407"/>
      <c r="H864" s="407"/>
      <c r="I864" s="407"/>
      <c r="J864" s="407"/>
      <c r="K864" s="407"/>
      <c r="L864" s="407"/>
      <c r="M864" s="407"/>
      <c r="N864" s="407"/>
      <c r="O864" s="407"/>
      <c r="P864" s="407"/>
      <c r="Q864" s="407"/>
      <c r="R864" s="407"/>
      <c r="S864" s="407"/>
      <c r="T864" s="407"/>
      <c r="U864" s="407"/>
      <c r="V864" s="407"/>
      <c r="W864" s="407"/>
      <c r="X864" s="407"/>
      <c r="Y864" s="407"/>
      <c r="Z864" s="407"/>
      <c r="AA864" s="407"/>
      <c r="AB864" s="407"/>
    </row>
    <row r="865" spans="1:28" x14ac:dyDescent="0.25">
      <c r="A865" s="471"/>
      <c r="B865" s="407"/>
      <c r="C865" s="471"/>
      <c r="D865" s="407"/>
      <c r="E865" s="536"/>
      <c r="F865" s="407"/>
      <c r="G865" s="407"/>
      <c r="H865" s="407"/>
      <c r="I865" s="407"/>
      <c r="J865" s="407"/>
      <c r="K865" s="407"/>
      <c r="L865" s="407"/>
      <c r="M865" s="407"/>
      <c r="N865" s="407"/>
      <c r="O865" s="407"/>
      <c r="P865" s="407"/>
      <c r="Q865" s="407"/>
      <c r="R865" s="407"/>
      <c r="S865" s="407"/>
      <c r="T865" s="407"/>
      <c r="U865" s="407"/>
      <c r="V865" s="407"/>
      <c r="W865" s="407"/>
      <c r="X865" s="407"/>
      <c r="Y865" s="407"/>
      <c r="Z865" s="407"/>
      <c r="AA865" s="407"/>
      <c r="AB865" s="407"/>
    </row>
    <row r="866" spans="1:28" x14ac:dyDescent="0.25">
      <c r="A866" s="471"/>
      <c r="B866" s="407"/>
      <c r="C866" s="471"/>
      <c r="D866" s="407"/>
      <c r="E866" s="536"/>
      <c r="F866" s="407"/>
      <c r="G866" s="407"/>
      <c r="H866" s="407"/>
      <c r="I866" s="407"/>
      <c r="J866" s="407"/>
      <c r="K866" s="407"/>
      <c r="L866" s="407"/>
      <c r="M866" s="407"/>
      <c r="N866" s="407"/>
      <c r="O866" s="407"/>
      <c r="P866" s="407"/>
      <c r="Q866" s="407"/>
      <c r="R866" s="407"/>
      <c r="S866" s="407"/>
      <c r="T866" s="407"/>
      <c r="U866" s="407"/>
      <c r="V866" s="407"/>
      <c r="W866" s="407"/>
      <c r="X866" s="407"/>
      <c r="Y866" s="407"/>
      <c r="Z866" s="407"/>
      <c r="AA866" s="407"/>
      <c r="AB866" s="407"/>
    </row>
    <row r="867" spans="1:28" x14ac:dyDescent="0.25">
      <c r="A867" s="471"/>
      <c r="B867" s="407"/>
      <c r="C867" s="471"/>
      <c r="D867" s="407"/>
      <c r="E867" s="536"/>
      <c r="F867" s="407"/>
      <c r="G867" s="407"/>
      <c r="H867" s="407"/>
      <c r="I867" s="407"/>
      <c r="J867" s="407"/>
      <c r="K867" s="407"/>
      <c r="L867" s="407"/>
      <c r="M867" s="407"/>
      <c r="N867" s="407"/>
      <c r="O867" s="407"/>
      <c r="P867" s="407"/>
      <c r="Q867" s="407"/>
      <c r="R867" s="407"/>
      <c r="S867" s="407"/>
      <c r="T867" s="407"/>
      <c r="U867" s="407"/>
      <c r="V867" s="407"/>
      <c r="W867" s="407"/>
      <c r="X867" s="407"/>
      <c r="Y867" s="407"/>
      <c r="Z867" s="407"/>
      <c r="AA867" s="407"/>
      <c r="AB867" s="407"/>
    </row>
    <row r="868" spans="1:28" x14ac:dyDescent="0.25">
      <c r="A868" s="471"/>
      <c r="B868" s="407"/>
      <c r="C868" s="471"/>
      <c r="D868" s="407"/>
      <c r="E868" s="536"/>
      <c r="F868" s="407"/>
      <c r="G868" s="407"/>
      <c r="H868" s="407"/>
      <c r="I868" s="407"/>
      <c r="J868" s="407"/>
      <c r="K868" s="407"/>
      <c r="L868" s="407"/>
      <c r="M868" s="407"/>
      <c r="N868" s="407"/>
      <c r="O868" s="407"/>
      <c r="P868" s="407"/>
      <c r="Q868" s="407"/>
      <c r="R868" s="407"/>
      <c r="S868" s="407"/>
      <c r="T868" s="407"/>
      <c r="U868" s="407"/>
      <c r="V868" s="407"/>
      <c r="W868" s="407"/>
      <c r="X868" s="407"/>
      <c r="Y868" s="407"/>
      <c r="Z868" s="407"/>
      <c r="AA868" s="407"/>
      <c r="AB868" s="407"/>
    </row>
    <row r="869" spans="1:28" x14ac:dyDescent="0.25">
      <c r="A869" s="471"/>
      <c r="B869" s="407"/>
      <c r="C869" s="471"/>
      <c r="D869" s="407"/>
      <c r="E869" s="536"/>
      <c r="F869" s="407"/>
      <c r="G869" s="407"/>
      <c r="H869" s="407"/>
      <c r="I869" s="407"/>
      <c r="J869" s="407"/>
      <c r="K869" s="407"/>
      <c r="L869" s="407"/>
      <c r="M869" s="407"/>
      <c r="N869" s="407"/>
      <c r="O869" s="407"/>
      <c r="P869" s="407"/>
      <c r="Q869" s="407"/>
      <c r="R869" s="407"/>
      <c r="S869" s="407"/>
      <c r="T869" s="407"/>
      <c r="U869" s="407"/>
      <c r="V869" s="407"/>
      <c r="W869" s="407"/>
      <c r="X869" s="407"/>
      <c r="Y869" s="407"/>
      <c r="Z869" s="407"/>
      <c r="AA869" s="407"/>
      <c r="AB869" s="407"/>
    </row>
    <row r="870" spans="1:28" x14ac:dyDescent="0.25">
      <c r="A870" s="471"/>
      <c r="B870" s="407"/>
      <c r="C870" s="471"/>
      <c r="D870" s="407"/>
      <c r="E870" s="536"/>
      <c r="F870" s="407"/>
      <c r="G870" s="407"/>
      <c r="H870" s="407"/>
      <c r="I870" s="407"/>
      <c r="J870" s="407"/>
      <c r="K870" s="407"/>
      <c r="L870" s="407"/>
      <c r="M870" s="407"/>
      <c r="N870" s="407"/>
      <c r="O870" s="407"/>
      <c r="P870" s="407"/>
      <c r="Q870" s="407"/>
      <c r="R870" s="407"/>
      <c r="S870" s="407"/>
      <c r="T870" s="407"/>
      <c r="U870" s="407"/>
      <c r="V870" s="407"/>
      <c r="W870" s="407"/>
      <c r="X870" s="407"/>
      <c r="Y870" s="407"/>
      <c r="Z870" s="407"/>
      <c r="AA870" s="407"/>
      <c r="AB870" s="407"/>
    </row>
    <row r="871" spans="1:28" x14ac:dyDescent="0.25">
      <c r="A871" s="471"/>
      <c r="B871" s="407"/>
      <c r="C871" s="471"/>
      <c r="D871" s="407"/>
      <c r="E871" s="536"/>
      <c r="F871" s="407"/>
      <c r="G871" s="407"/>
      <c r="H871" s="407"/>
      <c r="I871" s="407"/>
      <c r="J871" s="407"/>
      <c r="K871" s="407"/>
      <c r="L871" s="407"/>
      <c r="M871" s="407"/>
      <c r="N871" s="407"/>
      <c r="O871" s="407"/>
      <c r="P871" s="407"/>
      <c r="Q871" s="407"/>
      <c r="R871" s="407"/>
      <c r="S871" s="407"/>
      <c r="T871" s="407"/>
      <c r="U871" s="407"/>
      <c r="V871" s="407"/>
      <c r="W871" s="407"/>
      <c r="X871" s="407"/>
      <c r="Y871" s="407"/>
      <c r="Z871" s="407"/>
      <c r="AA871" s="407"/>
      <c r="AB871" s="407"/>
    </row>
    <row r="872" spans="1:28" x14ac:dyDescent="0.25">
      <c r="A872" s="471"/>
      <c r="B872" s="407"/>
      <c r="C872" s="471"/>
      <c r="D872" s="407"/>
      <c r="E872" s="536"/>
      <c r="F872" s="407"/>
      <c r="G872" s="407"/>
      <c r="H872" s="407"/>
      <c r="I872" s="407"/>
      <c r="J872" s="407"/>
      <c r="K872" s="407"/>
      <c r="L872" s="407"/>
      <c r="M872" s="407"/>
      <c r="N872" s="407"/>
      <c r="O872" s="407"/>
      <c r="P872" s="407"/>
      <c r="Q872" s="407"/>
      <c r="R872" s="407"/>
      <c r="S872" s="407"/>
      <c r="T872" s="407"/>
      <c r="U872" s="407"/>
      <c r="V872" s="407"/>
      <c r="W872" s="407"/>
      <c r="X872" s="407"/>
      <c r="Y872" s="407"/>
      <c r="Z872" s="407"/>
      <c r="AA872" s="407"/>
      <c r="AB872" s="407"/>
    </row>
    <row r="873" spans="1:28" x14ac:dyDescent="0.25">
      <c r="A873" s="471"/>
      <c r="B873" s="407"/>
      <c r="C873" s="471"/>
      <c r="D873" s="407"/>
      <c r="E873" s="536"/>
      <c r="F873" s="407"/>
      <c r="G873" s="407"/>
      <c r="H873" s="407"/>
      <c r="I873" s="407"/>
      <c r="J873" s="407"/>
      <c r="K873" s="407"/>
      <c r="L873" s="407"/>
      <c r="M873" s="407"/>
      <c r="N873" s="407"/>
      <c r="O873" s="407"/>
      <c r="P873" s="407"/>
      <c r="Q873" s="407"/>
      <c r="R873" s="407"/>
      <c r="S873" s="407"/>
      <c r="T873" s="407"/>
      <c r="U873" s="407"/>
      <c r="V873" s="407"/>
      <c r="W873" s="407"/>
      <c r="X873" s="407"/>
      <c r="Y873" s="407"/>
      <c r="Z873" s="407"/>
      <c r="AA873" s="407"/>
      <c r="AB873" s="407"/>
    </row>
    <row r="874" spans="1:28" x14ac:dyDescent="0.25">
      <c r="A874" s="471"/>
      <c r="B874" s="407"/>
      <c r="C874" s="471"/>
      <c r="D874" s="407"/>
      <c r="E874" s="536"/>
      <c r="F874" s="407"/>
      <c r="G874" s="407"/>
      <c r="H874" s="407"/>
      <c r="I874" s="407"/>
      <c r="J874" s="407"/>
      <c r="K874" s="407"/>
      <c r="L874" s="407"/>
      <c r="M874" s="407"/>
      <c r="N874" s="407"/>
      <c r="O874" s="407"/>
      <c r="P874" s="407"/>
      <c r="Q874" s="407"/>
      <c r="R874" s="407"/>
      <c r="S874" s="407"/>
      <c r="T874" s="407"/>
      <c r="U874" s="407"/>
      <c r="V874" s="407"/>
      <c r="W874" s="407"/>
      <c r="X874" s="407"/>
      <c r="Y874" s="407"/>
      <c r="Z874" s="407"/>
      <c r="AA874" s="407"/>
      <c r="AB874" s="407"/>
    </row>
    <row r="875" spans="1:28" x14ac:dyDescent="0.25">
      <c r="A875" s="471"/>
      <c r="B875" s="407"/>
      <c r="C875" s="471"/>
      <c r="D875" s="407"/>
      <c r="E875" s="536"/>
      <c r="F875" s="407"/>
      <c r="G875" s="407"/>
      <c r="H875" s="407"/>
      <c r="I875" s="407"/>
      <c r="J875" s="407"/>
      <c r="K875" s="407"/>
      <c r="L875" s="407"/>
      <c r="M875" s="407"/>
      <c r="N875" s="407"/>
      <c r="O875" s="407"/>
      <c r="P875" s="407"/>
      <c r="Q875" s="407"/>
      <c r="R875" s="407"/>
      <c r="S875" s="407"/>
      <c r="T875" s="407"/>
      <c r="U875" s="407"/>
      <c r="V875" s="407"/>
      <c r="W875" s="407"/>
      <c r="X875" s="407"/>
      <c r="Y875" s="407"/>
      <c r="Z875" s="407"/>
      <c r="AA875" s="407"/>
      <c r="AB875" s="407"/>
    </row>
    <row r="876" spans="1:28" x14ac:dyDescent="0.25">
      <c r="A876" s="471"/>
      <c r="B876" s="407"/>
      <c r="C876" s="471"/>
      <c r="D876" s="407"/>
      <c r="E876" s="536"/>
      <c r="F876" s="407"/>
      <c r="G876" s="407"/>
      <c r="H876" s="407"/>
      <c r="I876" s="407"/>
      <c r="J876" s="407"/>
      <c r="K876" s="407"/>
      <c r="L876" s="407"/>
      <c r="M876" s="407"/>
      <c r="N876" s="407"/>
      <c r="O876" s="407"/>
      <c r="P876" s="407"/>
      <c r="Q876" s="407"/>
      <c r="R876" s="407"/>
      <c r="S876" s="407"/>
      <c r="T876" s="407"/>
      <c r="U876" s="407"/>
      <c r="V876" s="407"/>
      <c r="W876" s="407"/>
      <c r="X876" s="407"/>
      <c r="Y876" s="407"/>
      <c r="Z876" s="407"/>
      <c r="AA876" s="407"/>
      <c r="AB876" s="407"/>
    </row>
    <row r="877" spans="1:28" x14ac:dyDescent="0.25">
      <c r="A877" s="471"/>
      <c r="B877" s="407"/>
      <c r="C877" s="471"/>
      <c r="D877" s="407"/>
      <c r="E877" s="536"/>
      <c r="F877" s="407"/>
      <c r="G877" s="407"/>
      <c r="H877" s="407"/>
      <c r="I877" s="407"/>
      <c r="J877" s="407"/>
      <c r="K877" s="407"/>
      <c r="L877" s="407"/>
      <c r="M877" s="407"/>
      <c r="N877" s="407"/>
      <c r="O877" s="407"/>
      <c r="P877" s="407"/>
      <c r="Q877" s="407"/>
      <c r="R877" s="407"/>
      <c r="S877" s="407"/>
      <c r="T877" s="407"/>
      <c r="U877" s="407"/>
      <c r="V877" s="407"/>
      <c r="W877" s="407"/>
      <c r="X877" s="407"/>
      <c r="Y877" s="407"/>
      <c r="Z877" s="407"/>
      <c r="AA877" s="407"/>
      <c r="AB877" s="407"/>
    </row>
    <row r="878" spans="1:28" x14ac:dyDescent="0.25">
      <c r="A878" s="471"/>
      <c r="B878" s="407"/>
      <c r="C878" s="471"/>
      <c r="D878" s="407"/>
      <c r="E878" s="536"/>
      <c r="F878" s="407"/>
      <c r="G878" s="407"/>
      <c r="H878" s="407"/>
      <c r="I878" s="407"/>
      <c r="J878" s="407"/>
      <c r="K878" s="407"/>
      <c r="L878" s="407"/>
      <c r="M878" s="407"/>
      <c r="N878" s="407"/>
      <c r="O878" s="407"/>
      <c r="P878" s="407"/>
      <c r="Q878" s="407"/>
      <c r="R878" s="407"/>
      <c r="S878" s="407"/>
      <c r="T878" s="407"/>
      <c r="U878" s="407"/>
      <c r="V878" s="407"/>
      <c r="W878" s="407"/>
      <c r="X878" s="407"/>
      <c r="Y878" s="407"/>
      <c r="Z878" s="407"/>
      <c r="AA878" s="407"/>
      <c r="AB878" s="407"/>
    </row>
    <row r="879" spans="1:28" x14ac:dyDescent="0.25">
      <c r="A879" s="471"/>
      <c r="B879" s="407"/>
      <c r="C879" s="471"/>
      <c r="D879" s="407"/>
      <c r="E879" s="536"/>
      <c r="F879" s="407"/>
      <c r="G879" s="407"/>
      <c r="H879" s="407"/>
      <c r="I879" s="407"/>
      <c r="J879" s="407"/>
      <c r="K879" s="407"/>
      <c r="L879" s="407"/>
      <c r="M879" s="407"/>
      <c r="N879" s="407"/>
      <c r="O879" s="407"/>
      <c r="P879" s="407"/>
      <c r="Q879" s="407"/>
      <c r="R879" s="407"/>
      <c r="S879" s="407"/>
      <c r="T879" s="407"/>
      <c r="U879" s="407"/>
      <c r="V879" s="407"/>
      <c r="W879" s="407"/>
      <c r="X879" s="407"/>
      <c r="Y879" s="407"/>
      <c r="Z879" s="407"/>
      <c r="AA879" s="407"/>
      <c r="AB879" s="407"/>
    </row>
    <row r="880" spans="1:28" x14ac:dyDescent="0.25">
      <c r="A880" s="471"/>
      <c r="B880" s="407"/>
      <c r="C880" s="471"/>
      <c r="D880" s="407"/>
      <c r="E880" s="536"/>
      <c r="F880" s="407"/>
      <c r="G880" s="407"/>
      <c r="H880" s="407"/>
      <c r="I880" s="407"/>
      <c r="J880" s="407"/>
      <c r="K880" s="407"/>
      <c r="L880" s="407"/>
      <c r="M880" s="407"/>
      <c r="N880" s="407"/>
      <c r="O880" s="407"/>
      <c r="P880" s="407"/>
      <c r="Q880" s="407"/>
      <c r="R880" s="407"/>
      <c r="S880" s="407"/>
      <c r="T880" s="407"/>
      <c r="U880" s="407"/>
      <c r="V880" s="407"/>
      <c r="W880" s="407"/>
      <c r="X880" s="407"/>
      <c r="Y880" s="407"/>
      <c r="Z880" s="407"/>
      <c r="AA880" s="407"/>
      <c r="AB880" s="407"/>
    </row>
    <row r="881" spans="1:28" x14ac:dyDescent="0.25">
      <c r="A881" s="471"/>
      <c r="B881" s="407"/>
      <c r="C881" s="471"/>
      <c r="D881" s="407"/>
      <c r="E881" s="536"/>
      <c r="F881" s="407"/>
      <c r="G881" s="407"/>
      <c r="H881" s="407"/>
      <c r="I881" s="407"/>
      <c r="J881" s="407"/>
      <c r="K881" s="407"/>
      <c r="L881" s="407"/>
      <c r="M881" s="407"/>
      <c r="N881" s="407"/>
      <c r="O881" s="407"/>
      <c r="P881" s="407"/>
      <c r="Q881" s="407"/>
      <c r="R881" s="407"/>
      <c r="S881" s="407"/>
      <c r="T881" s="407"/>
      <c r="U881" s="407"/>
      <c r="V881" s="407"/>
      <c r="W881" s="407"/>
      <c r="X881" s="407"/>
      <c r="Y881" s="407"/>
      <c r="Z881" s="407"/>
      <c r="AA881" s="407"/>
      <c r="AB881" s="407"/>
    </row>
    <row r="882" spans="1:28" x14ac:dyDescent="0.25">
      <c r="A882" s="471"/>
      <c r="B882" s="407"/>
      <c r="C882" s="471"/>
      <c r="D882" s="407"/>
      <c r="E882" s="536"/>
      <c r="F882" s="407"/>
      <c r="G882" s="407"/>
      <c r="H882" s="407"/>
      <c r="I882" s="407"/>
      <c r="J882" s="407"/>
      <c r="K882" s="407"/>
      <c r="L882" s="407"/>
      <c r="M882" s="407"/>
      <c r="N882" s="407"/>
      <c r="O882" s="407"/>
      <c r="P882" s="407"/>
      <c r="Q882" s="407"/>
      <c r="R882" s="407"/>
      <c r="S882" s="407"/>
      <c r="T882" s="407"/>
      <c r="U882" s="407"/>
      <c r="V882" s="407"/>
      <c r="W882" s="407"/>
      <c r="X882" s="407"/>
      <c r="Y882" s="407"/>
      <c r="Z882" s="407"/>
      <c r="AA882" s="407"/>
      <c r="AB882" s="407"/>
    </row>
    <row r="883" spans="1:28" x14ac:dyDescent="0.25">
      <c r="A883" s="471"/>
      <c r="B883" s="407"/>
      <c r="C883" s="471"/>
      <c r="D883" s="407"/>
      <c r="E883" s="536"/>
      <c r="F883" s="407"/>
      <c r="G883" s="407"/>
      <c r="H883" s="407"/>
      <c r="I883" s="407"/>
      <c r="J883" s="407"/>
      <c r="K883" s="407"/>
      <c r="L883" s="407"/>
      <c r="M883" s="407"/>
      <c r="N883" s="407"/>
      <c r="O883" s="407"/>
      <c r="P883" s="407"/>
      <c r="Q883" s="407"/>
      <c r="R883" s="407"/>
      <c r="S883" s="407"/>
      <c r="T883" s="407"/>
      <c r="U883" s="407"/>
      <c r="V883" s="407"/>
      <c r="W883" s="407"/>
      <c r="X883" s="407"/>
      <c r="Y883" s="407"/>
      <c r="Z883" s="407"/>
      <c r="AA883" s="407"/>
      <c r="AB883" s="407"/>
    </row>
    <row r="884" spans="1:28" x14ac:dyDescent="0.25">
      <c r="A884" s="471"/>
      <c r="B884" s="407"/>
      <c r="C884" s="471"/>
      <c r="D884" s="407"/>
      <c r="E884" s="536"/>
      <c r="F884" s="407"/>
      <c r="G884" s="407"/>
      <c r="H884" s="407"/>
      <c r="I884" s="407"/>
      <c r="J884" s="407"/>
      <c r="K884" s="407"/>
      <c r="L884" s="407"/>
      <c r="M884" s="407"/>
      <c r="N884" s="407"/>
      <c r="O884" s="407"/>
      <c r="P884" s="407"/>
      <c r="Q884" s="407"/>
      <c r="R884" s="407"/>
      <c r="S884" s="407"/>
      <c r="T884" s="407"/>
      <c r="U884" s="407"/>
      <c r="V884" s="407"/>
      <c r="W884" s="407"/>
      <c r="X884" s="407"/>
      <c r="Y884" s="407"/>
      <c r="Z884" s="407"/>
      <c r="AA884" s="407"/>
      <c r="AB884" s="407"/>
    </row>
    <row r="885" spans="1:28" x14ac:dyDescent="0.25">
      <c r="A885" s="471"/>
      <c r="B885" s="407"/>
      <c r="C885" s="471"/>
      <c r="D885" s="407"/>
      <c r="E885" s="536"/>
      <c r="F885" s="407"/>
      <c r="G885" s="407"/>
      <c r="H885" s="407"/>
      <c r="I885" s="407"/>
      <c r="J885" s="407"/>
      <c r="K885" s="407"/>
      <c r="L885" s="407"/>
      <c r="M885" s="407"/>
      <c r="N885" s="407"/>
      <c r="O885" s="407"/>
      <c r="P885" s="407"/>
      <c r="Q885" s="407"/>
      <c r="R885" s="407"/>
      <c r="S885" s="407"/>
      <c r="T885" s="407"/>
      <c r="U885" s="407"/>
      <c r="V885" s="407"/>
      <c r="W885" s="407"/>
      <c r="X885" s="407"/>
      <c r="Y885" s="407"/>
      <c r="Z885" s="407"/>
      <c r="AA885" s="407"/>
      <c r="AB885" s="407"/>
    </row>
    <row r="886" spans="1:28" x14ac:dyDescent="0.25">
      <c r="A886" s="471"/>
      <c r="B886" s="407"/>
      <c r="C886" s="471"/>
      <c r="D886" s="407"/>
      <c r="E886" s="536"/>
      <c r="F886" s="407"/>
      <c r="G886" s="407"/>
      <c r="H886" s="407"/>
      <c r="I886" s="407"/>
      <c r="J886" s="407"/>
      <c r="K886" s="407"/>
      <c r="L886" s="407"/>
      <c r="M886" s="407"/>
      <c r="N886" s="407"/>
      <c r="O886" s="407"/>
      <c r="P886" s="407"/>
      <c r="Q886" s="407"/>
      <c r="R886" s="407"/>
      <c r="S886" s="407"/>
      <c r="T886" s="407"/>
      <c r="U886" s="407"/>
      <c r="V886" s="407"/>
      <c r="W886" s="407"/>
      <c r="X886" s="407"/>
      <c r="Y886" s="407"/>
      <c r="Z886" s="407"/>
      <c r="AA886" s="407"/>
      <c r="AB886" s="407"/>
    </row>
    <row r="887" spans="1:28" x14ac:dyDescent="0.25">
      <c r="A887" s="471"/>
      <c r="B887" s="407"/>
      <c r="C887" s="471"/>
      <c r="D887" s="407"/>
      <c r="E887" s="536"/>
      <c r="F887" s="407"/>
      <c r="G887" s="407"/>
      <c r="H887" s="407"/>
      <c r="I887" s="407"/>
      <c r="J887" s="407"/>
      <c r="K887" s="407"/>
      <c r="L887" s="407"/>
      <c r="M887" s="407"/>
      <c r="N887" s="407"/>
      <c r="O887" s="407"/>
      <c r="P887" s="407"/>
      <c r="Q887" s="407"/>
      <c r="R887" s="407"/>
      <c r="S887" s="407"/>
      <c r="T887" s="407"/>
      <c r="U887" s="407"/>
      <c r="V887" s="407"/>
      <c r="W887" s="407"/>
      <c r="X887" s="407"/>
      <c r="Y887" s="407"/>
      <c r="Z887" s="407"/>
      <c r="AA887" s="407"/>
      <c r="AB887" s="407"/>
    </row>
    <row r="888" spans="1:28" x14ac:dyDescent="0.25">
      <c r="A888" s="471"/>
      <c r="B888" s="407"/>
      <c r="C888" s="471"/>
      <c r="D888" s="407"/>
      <c r="E888" s="536"/>
      <c r="F888" s="407"/>
      <c r="G888" s="407"/>
      <c r="H888" s="407"/>
      <c r="I888" s="407"/>
      <c r="J888" s="407"/>
      <c r="K888" s="407"/>
      <c r="L888" s="407"/>
      <c r="M888" s="407"/>
      <c r="N888" s="407"/>
      <c r="O888" s="407"/>
      <c r="P888" s="407"/>
      <c r="Q888" s="407"/>
      <c r="R888" s="407"/>
      <c r="S888" s="407"/>
      <c r="T888" s="407"/>
      <c r="U888" s="407"/>
      <c r="V888" s="407"/>
      <c r="W888" s="407"/>
      <c r="X888" s="407"/>
      <c r="Y888" s="407"/>
      <c r="Z888" s="407"/>
      <c r="AA888" s="407"/>
      <c r="AB888" s="407"/>
    </row>
    <row r="889" spans="1:28" x14ac:dyDescent="0.25">
      <c r="A889" s="471"/>
      <c r="B889" s="407"/>
      <c r="C889" s="471"/>
      <c r="D889" s="407"/>
      <c r="E889" s="536"/>
      <c r="F889" s="407"/>
      <c r="G889" s="407"/>
      <c r="H889" s="407"/>
      <c r="I889" s="407"/>
      <c r="J889" s="407"/>
      <c r="K889" s="407"/>
      <c r="L889" s="407"/>
      <c r="M889" s="407"/>
      <c r="N889" s="407"/>
      <c r="O889" s="407"/>
      <c r="P889" s="407"/>
      <c r="Q889" s="407"/>
      <c r="R889" s="407"/>
      <c r="S889" s="407"/>
      <c r="T889" s="407"/>
      <c r="U889" s="407"/>
      <c r="V889" s="407"/>
      <c r="W889" s="407"/>
      <c r="X889" s="407"/>
      <c r="Y889" s="407"/>
      <c r="Z889" s="407"/>
      <c r="AA889" s="407"/>
      <c r="AB889" s="407"/>
    </row>
    <row r="890" spans="1:28" x14ac:dyDescent="0.25">
      <c r="A890" s="471"/>
      <c r="B890" s="407"/>
      <c r="C890" s="471"/>
      <c r="D890" s="407"/>
      <c r="E890" s="536"/>
      <c r="F890" s="407"/>
      <c r="G890" s="407"/>
      <c r="H890" s="407"/>
      <c r="I890" s="407"/>
      <c r="J890" s="407"/>
      <c r="K890" s="407"/>
      <c r="L890" s="407"/>
      <c r="M890" s="407"/>
      <c r="N890" s="407"/>
      <c r="O890" s="407"/>
      <c r="P890" s="407"/>
      <c r="Q890" s="407"/>
      <c r="R890" s="407"/>
      <c r="S890" s="407"/>
      <c r="T890" s="407"/>
      <c r="U890" s="407"/>
      <c r="V890" s="407"/>
      <c r="W890" s="407"/>
      <c r="X890" s="407"/>
      <c r="Y890" s="407"/>
      <c r="Z890" s="407"/>
      <c r="AA890" s="407"/>
      <c r="AB890" s="407"/>
    </row>
    <row r="891" spans="1:28" x14ac:dyDescent="0.25">
      <c r="A891" s="471"/>
      <c r="B891" s="407"/>
      <c r="C891" s="471"/>
      <c r="D891" s="407"/>
      <c r="E891" s="536"/>
      <c r="F891" s="407"/>
      <c r="G891" s="407"/>
      <c r="H891" s="407"/>
      <c r="I891" s="407"/>
      <c r="J891" s="407"/>
      <c r="K891" s="407"/>
      <c r="L891" s="407"/>
      <c r="M891" s="407"/>
      <c r="N891" s="407"/>
      <c r="O891" s="407"/>
      <c r="P891" s="407"/>
      <c r="Q891" s="407"/>
      <c r="R891" s="407"/>
      <c r="S891" s="407"/>
      <c r="T891" s="407"/>
      <c r="U891" s="407"/>
      <c r="V891" s="407"/>
      <c r="W891" s="407"/>
      <c r="X891" s="407"/>
      <c r="Y891" s="407"/>
      <c r="Z891" s="407"/>
      <c r="AA891" s="407"/>
      <c r="AB891" s="407"/>
    </row>
    <row r="892" spans="1:28" x14ac:dyDescent="0.25">
      <c r="A892" s="471"/>
      <c r="B892" s="407"/>
      <c r="C892" s="471"/>
      <c r="D892" s="407"/>
      <c r="E892" s="536"/>
      <c r="F892" s="407"/>
      <c r="G892" s="407"/>
      <c r="H892" s="407"/>
      <c r="I892" s="407"/>
      <c r="J892" s="407"/>
      <c r="K892" s="407"/>
      <c r="L892" s="407"/>
      <c r="M892" s="407"/>
      <c r="N892" s="407"/>
      <c r="O892" s="407"/>
      <c r="P892" s="407"/>
      <c r="Q892" s="407"/>
      <c r="R892" s="407"/>
      <c r="S892" s="407"/>
      <c r="T892" s="407"/>
      <c r="U892" s="407"/>
      <c r="V892" s="407"/>
      <c r="W892" s="407"/>
      <c r="X892" s="407"/>
      <c r="Y892" s="407"/>
      <c r="Z892" s="407"/>
      <c r="AA892" s="407"/>
      <c r="AB892" s="407"/>
    </row>
    <row r="893" spans="1:28" x14ac:dyDescent="0.25">
      <c r="A893" s="471"/>
      <c r="B893" s="407"/>
      <c r="C893" s="471"/>
      <c r="D893" s="407"/>
      <c r="E893" s="536"/>
      <c r="F893" s="407"/>
      <c r="G893" s="407"/>
      <c r="H893" s="407"/>
      <c r="I893" s="407"/>
      <c r="J893" s="407"/>
      <c r="K893" s="407"/>
      <c r="L893" s="407"/>
      <c r="M893" s="407"/>
      <c r="N893" s="407"/>
      <c r="O893" s="407"/>
      <c r="P893" s="407"/>
      <c r="Q893" s="407"/>
      <c r="R893" s="407"/>
      <c r="S893" s="407"/>
      <c r="T893" s="407"/>
      <c r="U893" s="407"/>
      <c r="V893" s="407"/>
      <c r="W893" s="407"/>
      <c r="X893" s="407"/>
      <c r="Y893" s="407"/>
      <c r="Z893" s="407"/>
      <c r="AA893" s="407"/>
      <c r="AB893" s="407"/>
    </row>
    <row r="894" spans="1:28" x14ac:dyDescent="0.25">
      <c r="A894" s="471"/>
      <c r="B894" s="407"/>
      <c r="C894" s="471"/>
      <c r="D894" s="407"/>
      <c r="E894" s="536"/>
      <c r="F894" s="407"/>
      <c r="G894" s="407"/>
      <c r="H894" s="407"/>
      <c r="I894" s="407"/>
      <c r="J894" s="407"/>
      <c r="K894" s="407"/>
      <c r="L894" s="407"/>
      <c r="M894" s="407"/>
      <c r="N894" s="407"/>
      <c r="O894" s="407"/>
      <c r="P894" s="407"/>
      <c r="Q894" s="407"/>
      <c r="R894" s="407"/>
      <c r="S894" s="407"/>
      <c r="T894" s="407"/>
      <c r="U894" s="407"/>
      <c r="V894" s="407"/>
      <c r="W894" s="407"/>
      <c r="X894" s="407"/>
      <c r="Y894" s="407"/>
      <c r="Z894" s="407"/>
      <c r="AA894" s="407"/>
      <c r="AB894" s="407"/>
    </row>
    <row r="895" spans="1:28" x14ac:dyDescent="0.25">
      <c r="A895" s="471"/>
      <c r="B895" s="407"/>
      <c r="C895" s="471"/>
      <c r="D895" s="407"/>
      <c r="E895" s="536"/>
      <c r="F895" s="407"/>
      <c r="G895" s="407"/>
      <c r="H895" s="407"/>
      <c r="I895" s="407"/>
      <c r="J895" s="407"/>
      <c r="K895" s="407"/>
      <c r="L895" s="407"/>
      <c r="M895" s="407"/>
      <c r="N895" s="407"/>
      <c r="O895" s="407"/>
      <c r="P895" s="407"/>
      <c r="Q895" s="407"/>
      <c r="R895" s="407"/>
      <c r="S895" s="407"/>
      <c r="T895" s="407"/>
      <c r="U895" s="407"/>
      <c r="V895" s="407"/>
      <c r="W895" s="407"/>
      <c r="X895" s="407"/>
      <c r="Y895" s="407"/>
      <c r="Z895" s="407"/>
      <c r="AA895" s="407"/>
      <c r="AB895" s="407"/>
    </row>
    <row r="896" spans="1:28" x14ac:dyDescent="0.25">
      <c r="A896" s="471"/>
      <c r="B896" s="407"/>
      <c r="C896" s="471"/>
      <c r="D896" s="407"/>
      <c r="E896" s="536"/>
      <c r="F896" s="407"/>
      <c r="G896" s="407"/>
      <c r="H896" s="407"/>
      <c r="I896" s="407"/>
      <c r="J896" s="407"/>
      <c r="K896" s="407"/>
      <c r="L896" s="407"/>
      <c r="M896" s="407"/>
      <c r="N896" s="407"/>
      <c r="O896" s="407"/>
      <c r="P896" s="407"/>
      <c r="Q896" s="407"/>
      <c r="R896" s="407"/>
      <c r="S896" s="407"/>
      <c r="T896" s="407"/>
      <c r="U896" s="407"/>
      <c r="V896" s="407"/>
      <c r="W896" s="407"/>
      <c r="X896" s="407"/>
      <c r="Y896" s="407"/>
      <c r="Z896" s="407"/>
      <c r="AA896" s="407"/>
      <c r="AB896" s="407"/>
    </row>
    <row r="897" spans="1:28" x14ac:dyDescent="0.25">
      <c r="A897" s="471"/>
      <c r="B897" s="407"/>
      <c r="C897" s="471"/>
      <c r="D897" s="407"/>
      <c r="E897" s="536"/>
      <c r="F897" s="407"/>
      <c r="G897" s="407"/>
      <c r="H897" s="407"/>
      <c r="I897" s="407"/>
      <c r="J897" s="407"/>
      <c r="K897" s="407"/>
      <c r="L897" s="407"/>
      <c r="M897" s="407"/>
      <c r="N897" s="407"/>
      <c r="O897" s="407"/>
      <c r="P897" s="407"/>
      <c r="Q897" s="407"/>
      <c r="R897" s="407"/>
      <c r="S897" s="407"/>
      <c r="T897" s="407"/>
      <c r="U897" s="407"/>
      <c r="V897" s="407"/>
      <c r="W897" s="407"/>
      <c r="X897" s="407"/>
      <c r="Y897" s="407"/>
      <c r="Z897" s="407"/>
      <c r="AA897" s="407"/>
      <c r="AB897" s="407"/>
    </row>
    <row r="898" spans="1:28" x14ac:dyDescent="0.25">
      <c r="A898" s="471"/>
      <c r="B898" s="407"/>
      <c r="C898" s="471"/>
      <c r="D898" s="407"/>
      <c r="E898" s="536"/>
      <c r="F898" s="407"/>
      <c r="G898" s="407"/>
      <c r="H898" s="407"/>
      <c r="I898" s="407"/>
      <c r="J898" s="407"/>
      <c r="K898" s="407"/>
      <c r="L898" s="407"/>
      <c r="M898" s="407"/>
      <c r="N898" s="407"/>
      <c r="O898" s="407"/>
      <c r="P898" s="407"/>
      <c r="Q898" s="407"/>
      <c r="R898" s="407"/>
      <c r="S898" s="407"/>
      <c r="T898" s="407"/>
      <c r="U898" s="407"/>
      <c r="V898" s="407"/>
      <c r="W898" s="407"/>
      <c r="X898" s="407"/>
      <c r="Y898" s="407"/>
      <c r="Z898" s="407"/>
      <c r="AA898" s="407"/>
      <c r="AB898" s="407"/>
    </row>
    <row r="899" spans="1:28" x14ac:dyDescent="0.25">
      <c r="A899" s="471"/>
      <c r="B899" s="407"/>
      <c r="C899" s="471"/>
      <c r="D899" s="407"/>
      <c r="E899" s="536"/>
      <c r="F899" s="407"/>
      <c r="G899" s="407"/>
      <c r="H899" s="407"/>
      <c r="I899" s="407"/>
      <c r="J899" s="407"/>
      <c r="K899" s="407"/>
      <c r="L899" s="407"/>
      <c r="M899" s="407"/>
      <c r="N899" s="407"/>
      <c r="O899" s="407"/>
      <c r="P899" s="407"/>
      <c r="Q899" s="407"/>
      <c r="R899" s="407"/>
      <c r="S899" s="407"/>
      <c r="T899" s="407"/>
      <c r="U899" s="407"/>
      <c r="V899" s="407"/>
      <c r="W899" s="407"/>
      <c r="X899" s="407"/>
      <c r="Y899" s="407"/>
      <c r="Z899" s="407"/>
      <c r="AA899" s="407"/>
      <c r="AB899" s="407"/>
    </row>
    <row r="900" spans="1:28" x14ac:dyDescent="0.25">
      <c r="A900" s="471"/>
      <c r="B900" s="407"/>
      <c r="C900" s="471"/>
      <c r="D900" s="407"/>
      <c r="E900" s="536"/>
      <c r="F900" s="407"/>
      <c r="G900" s="407"/>
      <c r="H900" s="407"/>
      <c r="I900" s="407"/>
      <c r="J900" s="407"/>
      <c r="K900" s="407"/>
      <c r="L900" s="407"/>
      <c r="M900" s="407"/>
      <c r="N900" s="407"/>
      <c r="O900" s="407"/>
      <c r="P900" s="407"/>
      <c r="Q900" s="407"/>
      <c r="R900" s="407"/>
      <c r="S900" s="407"/>
      <c r="T900" s="407"/>
      <c r="U900" s="407"/>
      <c r="V900" s="407"/>
      <c r="W900" s="407"/>
      <c r="X900" s="407"/>
      <c r="Y900" s="407"/>
      <c r="Z900" s="407"/>
      <c r="AA900" s="407"/>
      <c r="AB900" s="407"/>
    </row>
    <row r="901" spans="1:28" x14ac:dyDescent="0.25">
      <c r="A901" s="471"/>
      <c r="B901" s="407"/>
      <c r="C901" s="471"/>
      <c r="D901" s="407"/>
      <c r="E901" s="536"/>
      <c r="F901" s="407"/>
      <c r="G901" s="407"/>
      <c r="H901" s="407"/>
      <c r="I901" s="407"/>
      <c r="J901" s="407"/>
      <c r="K901" s="407"/>
      <c r="L901" s="407"/>
      <c r="M901" s="407"/>
      <c r="N901" s="407"/>
      <c r="O901" s="407"/>
      <c r="P901" s="407"/>
      <c r="Q901" s="407"/>
      <c r="R901" s="407"/>
      <c r="S901" s="407"/>
      <c r="T901" s="407"/>
      <c r="U901" s="407"/>
      <c r="V901" s="407"/>
      <c r="W901" s="407"/>
      <c r="X901" s="407"/>
      <c r="Y901" s="407"/>
      <c r="Z901" s="407"/>
      <c r="AA901" s="407"/>
      <c r="AB901" s="407"/>
    </row>
    <row r="902" spans="1:28" x14ac:dyDescent="0.25">
      <c r="A902" s="471"/>
      <c r="B902" s="407"/>
      <c r="C902" s="471"/>
      <c r="D902" s="407"/>
      <c r="E902" s="536"/>
      <c r="F902" s="407"/>
      <c r="G902" s="407"/>
      <c r="H902" s="407"/>
      <c r="I902" s="407"/>
      <c r="J902" s="407"/>
      <c r="K902" s="407"/>
      <c r="L902" s="407"/>
      <c r="M902" s="407"/>
      <c r="N902" s="407"/>
      <c r="O902" s="407"/>
      <c r="P902" s="407"/>
      <c r="Q902" s="407"/>
      <c r="R902" s="407"/>
      <c r="S902" s="407"/>
      <c r="T902" s="407"/>
      <c r="U902" s="407"/>
      <c r="V902" s="407"/>
      <c r="W902" s="407"/>
      <c r="X902" s="407"/>
      <c r="Y902" s="407"/>
      <c r="Z902" s="407"/>
      <c r="AA902" s="407"/>
      <c r="AB902" s="407"/>
    </row>
    <row r="903" spans="1:28" x14ac:dyDescent="0.25">
      <c r="A903" s="471"/>
      <c r="B903" s="407"/>
      <c r="C903" s="471"/>
      <c r="D903" s="407"/>
      <c r="E903" s="536"/>
      <c r="F903" s="407"/>
      <c r="G903" s="407"/>
      <c r="H903" s="407"/>
      <c r="I903" s="407"/>
      <c r="J903" s="407"/>
      <c r="K903" s="407"/>
      <c r="L903" s="407"/>
      <c r="M903" s="407"/>
      <c r="N903" s="407"/>
      <c r="O903" s="407"/>
      <c r="P903" s="407"/>
      <c r="Q903" s="407"/>
      <c r="R903" s="407"/>
      <c r="S903" s="407"/>
      <c r="T903" s="407"/>
      <c r="U903" s="407"/>
      <c r="V903" s="407"/>
      <c r="W903" s="407"/>
      <c r="X903" s="407"/>
      <c r="Y903" s="407"/>
      <c r="Z903" s="407"/>
      <c r="AA903" s="407"/>
      <c r="AB903" s="407"/>
    </row>
    <row r="904" spans="1:28" x14ac:dyDescent="0.25">
      <c r="A904" s="471"/>
      <c r="B904" s="407"/>
      <c r="C904" s="471"/>
      <c r="D904" s="407"/>
      <c r="E904" s="536"/>
      <c r="F904" s="407"/>
      <c r="G904" s="407"/>
      <c r="H904" s="407"/>
      <c r="I904" s="407"/>
      <c r="J904" s="407"/>
      <c r="K904" s="407"/>
      <c r="L904" s="407"/>
      <c r="M904" s="407"/>
      <c r="N904" s="407"/>
      <c r="O904" s="407"/>
      <c r="P904" s="407"/>
      <c r="Q904" s="407"/>
      <c r="R904" s="407"/>
      <c r="S904" s="407"/>
      <c r="T904" s="407"/>
      <c r="U904" s="407"/>
      <c r="V904" s="407"/>
      <c r="W904" s="407"/>
      <c r="X904" s="407"/>
      <c r="Y904" s="407"/>
      <c r="Z904" s="407"/>
      <c r="AA904" s="407"/>
      <c r="AB904" s="407"/>
    </row>
    <row r="905" spans="1:28" x14ac:dyDescent="0.25">
      <c r="A905" s="471"/>
      <c r="B905" s="407"/>
      <c r="C905" s="471"/>
      <c r="D905" s="407"/>
      <c r="E905" s="536"/>
      <c r="F905" s="407"/>
      <c r="G905" s="407"/>
      <c r="H905" s="407"/>
      <c r="I905" s="407"/>
      <c r="J905" s="407"/>
      <c r="K905" s="407"/>
      <c r="L905" s="407"/>
      <c r="M905" s="407"/>
      <c r="N905" s="407"/>
      <c r="O905" s="407"/>
      <c r="P905" s="407"/>
      <c r="Q905" s="407"/>
      <c r="R905" s="407"/>
      <c r="S905" s="407"/>
      <c r="T905" s="407"/>
      <c r="U905" s="407"/>
      <c r="V905" s="407"/>
      <c r="W905" s="407"/>
      <c r="X905" s="407"/>
      <c r="Y905" s="407"/>
      <c r="Z905" s="407"/>
      <c r="AA905" s="407"/>
      <c r="AB905" s="407"/>
    </row>
    <row r="906" spans="1:28" x14ac:dyDescent="0.25">
      <c r="A906" s="471"/>
      <c r="B906" s="407"/>
      <c r="C906" s="471"/>
      <c r="D906" s="407"/>
      <c r="E906" s="536"/>
      <c r="F906" s="407"/>
      <c r="G906" s="407"/>
      <c r="H906" s="407"/>
      <c r="I906" s="407"/>
      <c r="J906" s="407"/>
      <c r="K906" s="407"/>
      <c r="L906" s="407"/>
      <c r="M906" s="407"/>
      <c r="N906" s="407"/>
      <c r="O906" s="407"/>
      <c r="P906" s="407"/>
      <c r="Q906" s="407"/>
      <c r="R906" s="407"/>
      <c r="S906" s="407"/>
      <c r="T906" s="407"/>
      <c r="U906" s="407"/>
      <c r="V906" s="407"/>
      <c r="W906" s="407"/>
      <c r="X906" s="407"/>
      <c r="Y906" s="407"/>
      <c r="Z906" s="407"/>
      <c r="AA906" s="407"/>
      <c r="AB906" s="407"/>
    </row>
    <row r="907" spans="1:28" x14ac:dyDescent="0.25">
      <c r="A907" s="471"/>
      <c r="B907" s="407"/>
      <c r="C907" s="471"/>
      <c r="D907" s="407"/>
      <c r="E907" s="536"/>
      <c r="F907" s="407"/>
      <c r="G907" s="407"/>
      <c r="H907" s="407"/>
      <c r="I907" s="407"/>
      <c r="J907" s="407"/>
      <c r="K907" s="407"/>
      <c r="L907" s="407"/>
      <c r="M907" s="407"/>
      <c r="N907" s="407"/>
      <c r="O907" s="407"/>
      <c r="P907" s="407"/>
      <c r="Q907" s="407"/>
      <c r="R907" s="407"/>
      <c r="S907" s="407"/>
      <c r="T907" s="407"/>
      <c r="U907" s="407"/>
      <c r="V907" s="407"/>
      <c r="W907" s="407"/>
      <c r="X907" s="407"/>
      <c r="Y907" s="407"/>
      <c r="Z907" s="407"/>
      <c r="AA907" s="407"/>
      <c r="AB907" s="407"/>
    </row>
    <row r="908" spans="1:28" x14ac:dyDescent="0.25">
      <c r="A908" s="471"/>
      <c r="B908" s="407"/>
      <c r="C908" s="471"/>
      <c r="D908" s="407"/>
      <c r="E908" s="536"/>
      <c r="F908" s="407"/>
      <c r="G908" s="407"/>
      <c r="H908" s="407"/>
      <c r="I908" s="407"/>
      <c r="J908" s="407"/>
      <c r="K908" s="407"/>
      <c r="L908" s="407"/>
      <c r="M908" s="407"/>
      <c r="N908" s="407"/>
      <c r="O908" s="407"/>
      <c r="P908" s="407"/>
      <c r="Q908" s="407"/>
      <c r="R908" s="407"/>
      <c r="S908" s="407"/>
      <c r="T908" s="407"/>
      <c r="U908" s="407"/>
      <c r="V908" s="407"/>
      <c r="W908" s="407"/>
      <c r="X908" s="407"/>
      <c r="Y908" s="407"/>
      <c r="Z908" s="407"/>
      <c r="AA908" s="407"/>
      <c r="AB908" s="407"/>
    </row>
    <row r="909" spans="1:28" x14ac:dyDescent="0.25">
      <c r="A909" s="471"/>
      <c r="B909" s="407"/>
      <c r="C909" s="471"/>
      <c r="D909" s="407"/>
      <c r="E909" s="536"/>
      <c r="F909" s="407"/>
      <c r="G909" s="407"/>
      <c r="H909" s="407"/>
      <c r="I909" s="407"/>
      <c r="J909" s="407"/>
      <c r="K909" s="407"/>
      <c r="L909" s="407"/>
      <c r="M909" s="407"/>
      <c r="N909" s="407"/>
      <c r="O909" s="407"/>
      <c r="P909" s="407"/>
      <c r="Q909" s="407"/>
      <c r="R909" s="407"/>
      <c r="S909" s="407"/>
      <c r="T909" s="407"/>
      <c r="U909" s="407"/>
      <c r="V909" s="407"/>
      <c r="W909" s="407"/>
      <c r="X909" s="407"/>
      <c r="Y909" s="407"/>
      <c r="Z909" s="407"/>
      <c r="AA909" s="407"/>
      <c r="AB909" s="407"/>
    </row>
    <row r="910" spans="1:28" x14ac:dyDescent="0.25">
      <c r="A910" s="471"/>
      <c r="B910" s="407"/>
      <c r="C910" s="471"/>
      <c r="D910" s="407"/>
      <c r="E910" s="536"/>
      <c r="F910" s="407"/>
      <c r="G910" s="407"/>
      <c r="H910" s="407"/>
      <c r="I910" s="407"/>
      <c r="J910" s="407"/>
      <c r="K910" s="407"/>
      <c r="L910" s="407"/>
      <c r="M910" s="407"/>
      <c r="N910" s="407"/>
      <c r="O910" s="407"/>
      <c r="P910" s="407"/>
      <c r="Q910" s="407"/>
      <c r="R910" s="407"/>
      <c r="S910" s="407"/>
      <c r="T910" s="407"/>
      <c r="U910" s="407"/>
      <c r="V910" s="407"/>
      <c r="W910" s="407"/>
      <c r="X910" s="407"/>
      <c r="Y910" s="407"/>
      <c r="Z910" s="407"/>
      <c r="AA910" s="407"/>
      <c r="AB910" s="407"/>
    </row>
    <row r="911" spans="1:28" x14ac:dyDescent="0.25">
      <c r="A911" s="471"/>
      <c r="B911" s="407"/>
      <c r="C911" s="471"/>
      <c r="D911" s="407"/>
      <c r="E911" s="536"/>
      <c r="F911" s="407"/>
      <c r="G911" s="407"/>
      <c r="H911" s="407"/>
      <c r="I911" s="407"/>
      <c r="J911" s="407"/>
      <c r="K911" s="407"/>
      <c r="L911" s="407"/>
      <c r="M911" s="407"/>
      <c r="N911" s="407"/>
      <c r="O911" s="407"/>
      <c r="P911" s="407"/>
      <c r="Q911" s="407"/>
      <c r="R911" s="407"/>
      <c r="S911" s="407"/>
      <c r="T911" s="407"/>
      <c r="U911" s="407"/>
      <c r="V911" s="407"/>
      <c r="W911" s="407"/>
      <c r="X911" s="407"/>
      <c r="Y911" s="407"/>
      <c r="Z911" s="407"/>
      <c r="AA911" s="407"/>
      <c r="AB911" s="407"/>
    </row>
    <row r="912" spans="1:28" x14ac:dyDescent="0.25">
      <c r="A912" s="471"/>
      <c r="B912" s="407"/>
      <c r="C912" s="471"/>
      <c r="D912" s="407"/>
      <c r="E912" s="536"/>
      <c r="F912" s="407"/>
      <c r="G912" s="407"/>
      <c r="H912" s="407"/>
      <c r="I912" s="407"/>
      <c r="J912" s="407"/>
      <c r="K912" s="407"/>
      <c r="L912" s="407"/>
      <c r="M912" s="407"/>
      <c r="N912" s="407"/>
      <c r="O912" s="407"/>
      <c r="P912" s="407"/>
      <c r="Q912" s="407"/>
      <c r="R912" s="407"/>
      <c r="S912" s="407"/>
      <c r="T912" s="407"/>
      <c r="U912" s="407"/>
      <c r="V912" s="407"/>
      <c r="W912" s="407"/>
      <c r="X912" s="407"/>
      <c r="Y912" s="407"/>
      <c r="Z912" s="407"/>
      <c r="AA912" s="407"/>
      <c r="AB912" s="407"/>
    </row>
    <row r="913" spans="1:28" x14ac:dyDescent="0.25">
      <c r="A913" s="471"/>
      <c r="B913" s="407"/>
      <c r="C913" s="471"/>
      <c r="D913" s="407"/>
      <c r="E913" s="536"/>
      <c r="F913" s="407"/>
      <c r="G913" s="407"/>
      <c r="H913" s="407"/>
      <c r="I913" s="407"/>
      <c r="J913" s="407"/>
      <c r="K913" s="407"/>
      <c r="L913" s="407"/>
      <c r="M913" s="407"/>
      <c r="N913" s="407"/>
      <c r="O913" s="407"/>
      <c r="P913" s="407"/>
      <c r="Q913" s="407"/>
      <c r="R913" s="407"/>
      <c r="S913" s="407"/>
      <c r="T913" s="407"/>
      <c r="U913" s="407"/>
      <c r="V913" s="407"/>
      <c r="W913" s="407"/>
      <c r="X913" s="407"/>
      <c r="Y913" s="407"/>
      <c r="Z913" s="407"/>
      <c r="AA913" s="407"/>
      <c r="AB913" s="407"/>
    </row>
    <row r="914" spans="1:28" x14ac:dyDescent="0.25">
      <c r="A914" s="471"/>
      <c r="B914" s="407"/>
      <c r="C914" s="471"/>
      <c r="D914" s="407"/>
      <c r="E914" s="536"/>
      <c r="F914" s="407"/>
      <c r="G914" s="407"/>
      <c r="H914" s="407"/>
      <c r="I914" s="407"/>
      <c r="J914" s="407"/>
      <c r="K914" s="407"/>
      <c r="L914" s="407"/>
      <c r="M914" s="407"/>
      <c r="N914" s="407"/>
      <c r="O914" s="407"/>
      <c r="P914" s="407"/>
      <c r="Q914" s="407"/>
      <c r="R914" s="407"/>
      <c r="S914" s="407"/>
      <c r="T914" s="407"/>
      <c r="U914" s="407"/>
      <c r="V914" s="407"/>
      <c r="W914" s="407"/>
      <c r="X914" s="407"/>
      <c r="Y914" s="407"/>
      <c r="Z914" s="407"/>
      <c r="AA914" s="407"/>
      <c r="AB914" s="407"/>
    </row>
    <row r="915" spans="1:28" x14ac:dyDescent="0.25">
      <c r="A915" s="471"/>
      <c r="B915" s="407"/>
      <c r="C915" s="471"/>
      <c r="D915" s="407"/>
      <c r="E915" s="536"/>
      <c r="F915" s="407"/>
      <c r="G915" s="407"/>
      <c r="H915" s="407"/>
      <c r="I915" s="407"/>
      <c r="J915" s="407"/>
      <c r="K915" s="407"/>
      <c r="L915" s="407"/>
      <c r="M915" s="407"/>
      <c r="N915" s="407"/>
      <c r="O915" s="407"/>
      <c r="P915" s="407"/>
      <c r="Q915" s="407"/>
      <c r="R915" s="407"/>
      <c r="S915" s="407"/>
      <c r="T915" s="407"/>
      <c r="U915" s="407"/>
      <c r="V915" s="407"/>
      <c r="W915" s="407"/>
      <c r="X915" s="407"/>
      <c r="Y915" s="407"/>
      <c r="Z915" s="407"/>
      <c r="AA915" s="407"/>
      <c r="AB915" s="407"/>
    </row>
    <row r="916" spans="1:28" x14ac:dyDescent="0.25">
      <c r="A916" s="471"/>
      <c r="B916" s="407"/>
      <c r="C916" s="471"/>
      <c r="D916" s="407"/>
      <c r="E916" s="536"/>
      <c r="F916" s="407"/>
      <c r="G916" s="407"/>
      <c r="H916" s="407"/>
      <c r="I916" s="407"/>
      <c r="J916" s="407"/>
      <c r="K916" s="407"/>
      <c r="L916" s="407"/>
      <c r="M916" s="407"/>
      <c r="N916" s="407"/>
      <c r="O916" s="407"/>
      <c r="P916" s="407"/>
      <c r="Q916" s="407"/>
      <c r="R916" s="407"/>
      <c r="S916" s="407"/>
      <c r="T916" s="407"/>
      <c r="U916" s="407"/>
      <c r="V916" s="407"/>
      <c r="W916" s="407"/>
      <c r="X916" s="407"/>
      <c r="Y916" s="407"/>
      <c r="Z916" s="407"/>
      <c r="AA916" s="407"/>
      <c r="AB916" s="407"/>
    </row>
    <row r="917" spans="1:28" x14ac:dyDescent="0.25">
      <c r="A917" s="471"/>
      <c r="B917" s="407"/>
      <c r="C917" s="471"/>
      <c r="D917" s="407"/>
      <c r="E917" s="536"/>
      <c r="F917" s="407"/>
      <c r="G917" s="407"/>
      <c r="H917" s="407"/>
      <c r="I917" s="407"/>
      <c r="J917" s="407"/>
      <c r="K917" s="407"/>
      <c r="L917" s="407"/>
      <c r="M917" s="407"/>
      <c r="N917" s="407"/>
      <c r="O917" s="407"/>
      <c r="P917" s="407"/>
      <c r="Q917" s="407"/>
      <c r="R917" s="407"/>
      <c r="S917" s="407"/>
      <c r="T917" s="407"/>
      <c r="U917" s="407"/>
      <c r="V917" s="407"/>
      <c r="W917" s="407"/>
      <c r="X917" s="407"/>
      <c r="Y917" s="407"/>
      <c r="Z917" s="407"/>
      <c r="AA917" s="407"/>
      <c r="AB917" s="407"/>
    </row>
    <row r="918" spans="1:28" x14ac:dyDescent="0.25">
      <c r="A918" s="471"/>
      <c r="B918" s="407"/>
      <c r="C918" s="471"/>
      <c r="D918" s="407"/>
      <c r="E918" s="536"/>
      <c r="F918" s="407"/>
      <c r="G918" s="407"/>
      <c r="H918" s="407"/>
      <c r="I918" s="407"/>
      <c r="J918" s="407"/>
      <c r="K918" s="407"/>
      <c r="L918" s="407"/>
      <c r="M918" s="407"/>
      <c r="N918" s="407"/>
      <c r="O918" s="407"/>
      <c r="P918" s="407"/>
      <c r="Q918" s="407"/>
      <c r="R918" s="407"/>
      <c r="S918" s="407"/>
      <c r="T918" s="407"/>
      <c r="U918" s="407"/>
      <c r="V918" s="407"/>
      <c r="W918" s="407"/>
      <c r="X918" s="407"/>
      <c r="Y918" s="407"/>
      <c r="Z918" s="407"/>
      <c r="AA918" s="407"/>
      <c r="AB918" s="407"/>
    </row>
    <row r="919" spans="1:28" x14ac:dyDescent="0.25">
      <c r="A919" s="471"/>
      <c r="B919" s="407"/>
      <c r="C919" s="471"/>
      <c r="D919" s="407"/>
      <c r="E919" s="536"/>
      <c r="F919" s="407"/>
      <c r="G919" s="407"/>
      <c r="H919" s="407"/>
      <c r="I919" s="407"/>
      <c r="J919" s="407"/>
      <c r="K919" s="407"/>
      <c r="L919" s="407"/>
      <c r="M919" s="407"/>
      <c r="N919" s="407"/>
      <c r="O919" s="407"/>
      <c r="P919" s="407"/>
      <c r="Q919" s="407"/>
      <c r="R919" s="407"/>
      <c r="S919" s="407"/>
      <c r="T919" s="407"/>
      <c r="U919" s="407"/>
      <c r="V919" s="407"/>
      <c r="W919" s="407"/>
      <c r="X919" s="407"/>
      <c r="Y919" s="407"/>
      <c r="Z919" s="407"/>
      <c r="AA919" s="407"/>
      <c r="AB919" s="407"/>
    </row>
    <row r="920" spans="1:28" x14ac:dyDescent="0.25">
      <c r="A920" s="471"/>
      <c r="B920" s="407"/>
      <c r="C920" s="471"/>
      <c r="D920" s="407"/>
      <c r="E920" s="536"/>
      <c r="F920" s="407"/>
      <c r="G920" s="407"/>
      <c r="H920" s="407"/>
      <c r="I920" s="407"/>
      <c r="J920" s="407"/>
      <c r="K920" s="407"/>
      <c r="L920" s="407"/>
      <c r="M920" s="407"/>
      <c r="N920" s="407"/>
      <c r="O920" s="407"/>
      <c r="P920" s="407"/>
      <c r="Q920" s="407"/>
      <c r="R920" s="407"/>
      <c r="S920" s="407"/>
      <c r="T920" s="407"/>
      <c r="U920" s="407"/>
      <c r="V920" s="407"/>
      <c r="W920" s="407"/>
      <c r="X920" s="407"/>
      <c r="Y920" s="407"/>
      <c r="Z920" s="407"/>
      <c r="AA920" s="407"/>
      <c r="AB920" s="407"/>
    </row>
    <row r="921" spans="1:28" x14ac:dyDescent="0.25">
      <c r="A921" s="471"/>
      <c r="B921" s="407"/>
      <c r="C921" s="471"/>
      <c r="D921" s="407"/>
      <c r="E921" s="536"/>
      <c r="F921" s="407"/>
      <c r="G921" s="407"/>
      <c r="H921" s="407"/>
      <c r="I921" s="407"/>
      <c r="J921" s="407"/>
      <c r="K921" s="407"/>
      <c r="L921" s="407"/>
      <c r="M921" s="407"/>
      <c r="N921" s="407"/>
      <c r="O921" s="407"/>
      <c r="P921" s="407"/>
      <c r="Q921" s="407"/>
      <c r="R921" s="407"/>
      <c r="S921" s="407"/>
      <c r="T921" s="407"/>
      <c r="U921" s="407"/>
      <c r="V921" s="407"/>
      <c r="W921" s="407"/>
      <c r="X921" s="407"/>
      <c r="Y921" s="407"/>
      <c r="Z921" s="407"/>
      <c r="AA921" s="407"/>
      <c r="AB921" s="407"/>
    </row>
    <row r="922" spans="1:28" x14ac:dyDescent="0.25">
      <c r="A922" s="471"/>
      <c r="B922" s="407"/>
      <c r="C922" s="471"/>
      <c r="D922" s="407"/>
      <c r="E922" s="536"/>
      <c r="F922" s="407"/>
      <c r="G922" s="407"/>
      <c r="H922" s="407"/>
      <c r="I922" s="407"/>
      <c r="J922" s="407"/>
      <c r="K922" s="407"/>
      <c r="L922" s="407"/>
      <c r="M922" s="407"/>
      <c r="N922" s="407"/>
      <c r="O922" s="407"/>
      <c r="P922" s="407"/>
      <c r="Q922" s="407"/>
      <c r="R922" s="407"/>
      <c r="S922" s="407"/>
      <c r="T922" s="407"/>
      <c r="U922" s="407"/>
      <c r="V922" s="407"/>
      <c r="W922" s="407"/>
      <c r="X922" s="407"/>
      <c r="Y922" s="407"/>
      <c r="Z922" s="407"/>
      <c r="AA922" s="407"/>
      <c r="AB922" s="407"/>
    </row>
    <row r="923" spans="1:28" x14ac:dyDescent="0.25">
      <c r="A923" s="471"/>
      <c r="B923" s="407"/>
      <c r="C923" s="471"/>
      <c r="D923" s="407"/>
      <c r="E923" s="536"/>
      <c r="F923" s="407"/>
      <c r="G923" s="407"/>
      <c r="H923" s="407"/>
      <c r="I923" s="407"/>
      <c r="J923" s="407"/>
      <c r="K923" s="407"/>
      <c r="L923" s="407"/>
      <c r="M923" s="407"/>
      <c r="N923" s="407"/>
      <c r="O923" s="407"/>
      <c r="P923" s="407"/>
      <c r="Q923" s="407"/>
      <c r="R923" s="407"/>
      <c r="S923" s="407"/>
      <c r="T923" s="407"/>
      <c r="U923" s="407"/>
      <c r="V923" s="407"/>
      <c r="W923" s="407"/>
      <c r="X923" s="407"/>
      <c r="Y923" s="407"/>
      <c r="Z923" s="407"/>
      <c r="AA923" s="407"/>
      <c r="AB923" s="407"/>
    </row>
    <row r="924" spans="1:28" x14ac:dyDescent="0.25">
      <c r="A924" s="471"/>
      <c r="B924" s="407"/>
      <c r="C924" s="471"/>
      <c r="D924" s="407"/>
      <c r="E924" s="536"/>
      <c r="F924" s="407"/>
      <c r="G924" s="407"/>
      <c r="H924" s="407"/>
      <c r="I924" s="407"/>
      <c r="J924" s="407"/>
      <c r="K924" s="407"/>
      <c r="L924" s="407"/>
      <c r="M924" s="407"/>
      <c r="N924" s="407"/>
      <c r="O924" s="407"/>
      <c r="P924" s="407"/>
      <c r="Q924" s="407"/>
      <c r="R924" s="407"/>
      <c r="S924" s="407"/>
      <c r="T924" s="407"/>
      <c r="U924" s="407"/>
      <c r="V924" s="407"/>
      <c r="W924" s="407"/>
      <c r="X924" s="407"/>
      <c r="Y924" s="407"/>
      <c r="Z924" s="407"/>
      <c r="AA924" s="407"/>
      <c r="AB924" s="407"/>
    </row>
    <row r="925" spans="1:28" x14ac:dyDescent="0.25">
      <c r="A925" s="471"/>
      <c r="B925" s="407"/>
      <c r="C925" s="471"/>
      <c r="D925" s="407"/>
      <c r="E925" s="536"/>
      <c r="F925" s="407"/>
      <c r="G925" s="407"/>
      <c r="H925" s="407"/>
      <c r="I925" s="407"/>
      <c r="J925" s="407"/>
      <c r="K925" s="407"/>
      <c r="L925" s="407"/>
      <c r="M925" s="407"/>
      <c r="N925" s="407"/>
      <c r="O925" s="407"/>
      <c r="P925" s="407"/>
      <c r="Q925" s="407"/>
      <c r="R925" s="407"/>
      <c r="S925" s="407"/>
      <c r="T925" s="407"/>
      <c r="U925" s="407"/>
      <c r="V925" s="407"/>
      <c r="W925" s="407"/>
      <c r="X925" s="407"/>
      <c r="Y925" s="407"/>
      <c r="Z925" s="407"/>
      <c r="AA925" s="407"/>
      <c r="AB925" s="407"/>
    </row>
    <row r="926" spans="1:28" x14ac:dyDescent="0.25">
      <c r="A926" s="471"/>
      <c r="B926" s="407"/>
      <c r="C926" s="471"/>
      <c r="D926" s="407"/>
      <c r="E926" s="536"/>
      <c r="F926" s="407"/>
      <c r="G926" s="407"/>
      <c r="H926" s="407"/>
      <c r="I926" s="407"/>
      <c r="J926" s="407"/>
      <c r="K926" s="407"/>
      <c r="L926" s="407"/>
      <c r="M926" s="407"/>
      <c r="N926" s="407"/>
      <c r="O926" s="407"/>
      <c r="P926" s="407"/>
      <c r="Q926" s="407"/>
      <c r="R926" s="407"/>
      <c r="S926" s="407"/>
      <c r="T926" s="407"/>
      <c r="U926" s="407"/>
      <c r="V926" s="407"/>
      <c r="W926" s="407"/>
      <c r="X926" s="407"/>
      <c r="Y926" s="407"/>
      <c r="Z926" s="407"/>
      <c r="AA926" s="407"/>
      <c r="AB926" s="407"/>
    </row>
    <row r="927" spans="1:28" x14ac:dyDescent="0.25">
      <c r="A927" s="471"/>
      <c r="B927" s="407"/>
      <c r="C927" s="471"/>
      <c r="D927" s="407"/>
      <c r="E927" s="536"/>
      <c r="F927" s="407"/>
      <c r="G927" s="407"/>
      <c r="H927" s="407"/>
      <c r="I927" s="407"/>
      <c r="J927" s="407"/>
      <c r="K927" s="407"/>
      <c r="L927" s="407"/>
      <c r="M927" s="407"/>
      <c r="N927" s="407"/>
      <c r="O927" s="407"/>
      <c r="P927" s="407"/>
      <c r="Q927" s="407"/>
      <c r="R927" s="407"/>
      <c r="S927" s="407"/>
      <c r="T927" s="407"/>
      <c r="U927" s="407"/>
      <c r="V927" s="407"/>
      <c r="W927" s="407"/>
      <c r="X927" s="407"/>
      <c r="Y927" s="407"/>
      <c r="Z927" s="407"/>
      <c r="AA927" s="407"/>
      <c r="AB927" s="407"/>
    </row>
    <row r="928" spans="1:28" x14ac:dyDescent="0.25">
      <c r="A928" s="471"/>
      <c r="B928" s="407"/>
      <c r="C928" s="471"/>
      <c r="D928" s="407"/>
      <c r="E928" s="536"/>
      <c r="F928" s="407"/>
      <c r="G928" s="407"/>
      <c r="H928" s="407"/>
      <c r="I928" s="407"/>
      <c r="J928" s="407"/>
      <c r="K928" s="407"/>
      <c r="L928" s="407"/>
      <c r="M928" s="407"/>
      <c r="N928" s="407"/>
      <c r="O928" s="407"/>
      <c r="P928" s="407"/>
      <c r="Q928" s="407"/>
      <c r="R928" s="407"/>
      <c r="S928" s="407"/>
      <c r="T928" s="407"/>
      <c r="U928" s="407"/>
      <c r="V928" s="407"/>
      <c r="W928" s="407"/>
      <c r="X928" s="407"/>
      <c r="Y928" s="407"/>
      <c r="Z928" s="407"/>
      <c r="AA928" s="407"/>
      <c r="AB928" s="407"/>
    </row>
    <row r="929" spans="1:28" x14ac:dyDescent="0.25">
      <c r="A929" s="471"/>
      <c r="B929" s="407"/>
      <c r="C929" s="471"/>
      <c r="D929" s="407"/>
      <c r="E929" s="536"/>
      <c r="F929" s="407"/>
      <c r="G929" s="407"/>
      <c r="H929" s="407"/>
      <c r="I929" s="407"/>
      <c r="J929" s="407"/>
      <c r="K929" s="407"/>
      <c r="L929" s="407"/>
      <c r="M929" s="407"/>
      <c r="N929" s="407"/>
      <c r="O929" s="407"/>
      <c r="P929" s="407"/>
      <c r="Q929" s="407"/>
      <c r="R929" s="407"/>
      <c r="S929" s="407"/>
      <c r="T929" s="407"/>
      <c r="U929" s="407"/>
      <c r="V929" s="407"/>
      <c r="W929" s="407"/>
      <c r="X929" s="407"/>
      <c r="Y929" s="407"/>
      <c r="Z929" s="407"/>
      <c r="AA929" s="407"/>
      <c r="AB929" s="407"/>
    </row>
    <row r="930" spans="1:28" x14ac:dyDescent="0.25">
      <c r="A930" s="471"/>
      <c r="B930" s="407"/>
      <c r="C930" s="471"/>
      <c r="D930" s="407"/>
      <c r="E930" s="536"/>
      <c r="F930" s="407"/>
      <c r="G930" s="407"/>
      <c r="H930" s="407"/>
      <c r="I930" s="407"/>
      <c r="J930" s="407"/>
      <c r="K930" s="407"/>
      <c r="L930" s="407"/>
      <c r="M930" s="407"/>
      <c r="N930" s="407"/>
      <c r="O930" s="407"/>
      <c r="P930" s="407"/>
      <c r="Q930" s="407"/>
      <c r="R930" s="407"/>
      <c r="S930" s="407"/>
      <c r="T930" s="407"/>
      <c r="U930" s="407"/>
      <c r="V930" s="407"/>
      <c r="W930" s="407"/>
      <c r="X930" s="407"/>
      <c r="Y930" s="407"/>
      <c r="Z930" s="407"/>
      <c r="AA930" s="407"/>
      <c r="AB930" s="407"/>
    </row>
    <row r="931" spans="1:28" x14ac:dyDescent="0.25">
      <c r="A931" s="471"/>
      <c r="B931" s="407"/>
      <c r="C931" s="471"/>
      <c r="D931" s="407"/>
      <c r="E931" s="536"/>
      <c r="F931" s="407"/>
      <c r="G931" s="407"/>
      <c r="H931" s="407"/>
      <c r="I931" s="407"/>
      <c r="J931" s="407"/>
      <c r="K931" s="407"/>
      <c r="L931" s="407"/>
      <c r="M931" s="407"/>
      <c r="N931" s="407"/>
      <c r="O931" s="407"/>
      <c r="P931" s="407"/>
      <c r="Q931" s="407"/>
      <c r="R931" s="407"/>
      <c r="S931" s="407"/>
      <c r="T931" s="407"/>
      <c r="U931" s="407"/>
      <c r="V931" s="407"/>
      <c r="W931" s="407"/>
      <c r="X931" s="407"/>
      <c r="Y931" s="407"/>
      <c r="Z931" s="407"/>
      <c r="AA931" s="407"/>
      <c r="AB931" s="407"/>
    </row>
    <row r="932" spans="1:28" x14ac:dyDescent="0.25">
      <c r="A932" s="471"/>
      <c r="B932" s="407"/>
      <c r="C932" s="471"/>
      <c r="D932" s="407"/>
      <c r="E932" s="536"/>
      <c r="F932" s="407"/>
      <c r="G932" s="407"/>
      <c r="H932" s="407"/>
      <c r="I932" s="407"/>
      <c r="J932" s="407"/>
      <c r="K932" s="407"/>
      <c r="L932" s="407"/>
      <c r="M932" s="407"/>
      <c r="N932" s="407"/>
      <c r="O932" s="407"/>
      <c r="P932" s="407"/>
      <c r="Q932" s="407"/>
      <c r="R932" s="407"/>
      <c r="S932" s="407"/>
      <c r="T932" s="407"/>
      <c r="U932" s="407"/>
      <c r="V932" s="407"/>
      <c r="W932" s="407"/>
      <c r="X932" s="407"/>
      <c r="Y932" s="407"/>
      <c r="Z932" s="407"/>
      <c r="AA932" s="407"/>
      <c r="AB932" s="407"/>
    </row>
    <row r="933" spans="1:28" x14ac:dyDescent="0.25">
      <c r="A933" s="471"/>
      <c r="B933" s="407"/>
      <c r="C933" s="471"/>
      <c r="D933" s="407"/>
      <c r="E933" s="536"/>
      <c r="F933" s="407"/>
      <c r="G933" s="407"/>
      <c r="H933" s="407"/>
      <c r="I933" s="407"/>
      <c r="J933" s="407"/>
      <c r="K933" s="407"/>
      <c r="L933" s="407"/>
      <c r="M933" s="407"/>
      <c r="N933" s="407"/>
      <c r="O933" s="407"/>
      <c r="P933" s="407"/>
      <c r="Q933" s="407"/>
      <c r="R933" s="407"/>
      <c r="S933" s="407"/>
      <c r="T933" s="407"/>
      <c r="U933" s="407"/>
      <c r="V933" s="407"/>
      <c r="W933" s="407"/>
      <c r="X933" s="407"/>
      <c r="Y933" s="407"/>
      <c r="Z933" s="407"/>
      <c r="AA933" s="407"/>
      <c r="AB933" s="407"/>
    </row>
    <row r="934" spans="1:28" x14ac:dyDescent="0.25">
      <c r="A934" s="471"/>
      <c r="B934" s="407"/>
      <c r="C934" s="471"/>
      <c r="D934" s="407"/>
      <c r="E934" s="536"/>
      <c r="F934" s="407"/>
      <c r="G934" s="407"/>
      <c r="H934" s="407"/>
      <c r="I934" s="407"/>
      <c r="J934" s="407"/>
      <c r="K934" s="407"/>
      <c r="L934" s="407"/>
      <c r="M934" s="407"/>
      <c r="N934" s="407"/>
      <c r="O934" s="407"/>
      <c r="P934" s="407"/>
      <c r="Q934" s="407"/>
      <c r="R934" s="407"/>
      <c r="S934" s="407"/>
      <c r="T934" s="407"/>
      <c r="U934" s="407"/>
      <c r="V934" s="407"/>
      <c r="W934" s="407"/>
      <c r="X934" s="407"/>
      <c r="Y934" s="407"/>
      <c r="Z934" s="407"/>
      <c r="AA934" s="407"/>
      <c r="AB934" s="407"/>
    </row>
    <row r="935" spans="1:28" x14ac:dyDescent="0.25">
      <c r="A935" s="471"/>
      <c r="B935" s="407"/>
      <c r="C935" s="471"/>
      <c r="D935" s="407"/>
      <c r="E935" s="536"/>
      <c r="F935" s="407"/>
      <c r="G935" s="407"/>
      <c r="H935" s="407"/>
      <c r="I935" s="407"/>
      <c r="J935" s="407"/>
      <c r="K935" s="407"/>
      <c r="L935" s="407"/>
      <c r="M935" s="407"/>
      <c r="N935" s="407"/>
      <c r="O935" s="407"/>
      <c r="P935" s="407"/>
      <c r="Q935" s="407"/>
      <c r="R935" s="407"/>
      <c r="S935" s="407"/>
      <c r="T935" s="407"/>
      <c r="U935" s="407"/>
      <c r="V935" s="407"/>
      <c r="W935" s="407"/>
      <c r="X935" s="407"/>
      <c r="Y935" s="407"/>
      <c r="Z935" s="407"/>
      <c r="AA935" s="407"/>
      <c r="AB935" s="407"/>
    </row>
    <row r="936" spans="1:28" x14ac:dyDescent="0.25">
      <c r="A936" s="471"/>
      <c r="B936" s="407"/>
      <c r="C936" s="471"/>
      <c r="D936" s="407"/>
      <c r="E936" s="536"/>
      <c r="F936" s="407"/>
      <c r="G936" s="407"/>
      <c r="H936" s="407"/>
      <c r="I936" s="407"/>
      <c r="J936" s="407"/>
      <c r="K936" s="407"/>
      <c r="L936" s="407"/>
      <c r="M936" s="407"/>
      <c r="N936" s="407"/>
      <c r="O936" s="407"/>
      <c r="P936" s="407"/>
      <c r="Q936" s="407"/>
      <c r="R936" s="407"/>
      <c r="S936" s="407"/>
      <c r="T936" s="407"/>
      <c r="U936" s="407"/>
      <c r="V936" s="407"/>
      <c r="W936" s="407"/>
      <c r="X936" s="407"/>
      <c r="Y936" s="407"/>
      <c r="Z936" s="407"/>
      <c r="AA936" s="407"/>
      <c r="AB936" s="407"/>
    </row>
    <row r="937" spans="1:28" x14ac:dyDescent="0.25">
      <c r="A937" s="471"/>
      <c r="B937" s="407"/>
      <c r="C937" s="471"/>
      <c r="D937" s="407"/>
      <c r="E937" s="536"/>
      <c r="F937" s="407"/>
      <c r="G937" s="407"/>
      <c r="H937" s="407"/>
      <c r="I937" s="407"/>
      <c r="J937" s="407"/>
      <c r="K937" s="407"/>
      <c r="L937" s="407"/>
      <c r="M937" s="407"/>
      <c r="N937" s="407"/>
      <c r="O937" s="407"/>
      <c r="P937" s="407"/>
      <c r="Q937" s="407"/>
      <c r="R937" s="407"/>
      <c r="S937" s="407"/>
      <c r="T937" s="407"/>
      <c r="U937" s="407"/>
      <c r="V937" s="407"/>
      <c r="W937" s="407"/>
      <c r="X937" s="407"/>
      <c r="Y937" s="407"/>
      <c r="Z937" s="407"/>
      <c r="AA937" s="407"/>
      <c r="AB937" s="407"/>
    </row>
    <row r="938" spans="1:28" x14ac:dyDescent="0.25">
      <c r="A938" s="471"/>
      <c r="B938" s="407"/>
      <c r="C938" s="471"/>
      <c r="D938" s="407"/>
      <c r="E938" s="536"/>
      <c r="F938" s="407"/>
      <c r="G938" s="407"/>
      <c r="H938" s="407"/>
      <c r="I938" s="407"/>
      <c r="J938" s="407"/>
      <c r="K938" s="407"/>
      <c r="L938" s="407"/>
      <c r="M938" s="407"/>
      <c r="N938" s="407"/>
      <c r="O938" s="407"/>
      <c r="P938" s="407"/>
      <c r="Q938" s="407"/>
      <c r="R938" s="407"/>
      <c r="S938" s="407"/>
      <c r="T938" s="407"/>
      <c r="U938" s="407"/>
      <c r="V938" s="407"/>
      <c r="W938" s="407"/>
      <c r="X938" s="407"/>
      <c r="Y938" s="407"/>
      <c r="Z938" s="407"/>
      <c r="AA938" s="407"/>
      <c r="AB938" s="407"/>
    </row>
    <row r="939" spans="1:28" x14ac:dyDescent="0.25">
      <c r="A939" s="471"/>
      <c r="B939" s="407"/>
      <c r="C939" s="471"/>
      <c r="D939" s="407"/>
      <c r="E939" s="536"/>
      <c r="F939" s="407"/>
      <c r="G939" s="407"/>
      <c r="H939" s="407"/>
      <c r="I939" s="407"/>
      <c r="J939" s="407"/>
      <c r="K939" s="407"/>
      <c r="L939" s="407"/>
      <c r="M939" s="407"/>
      <c r="N939" s="407"/>
      <c r="O939" s="407"/>
      <c r="P939" s="407"/>
      <c r="Q939" s="407"/>
      <c r="R939" s="407"/>
      <c r="S939" s="407"/>
      <c r="T939" s="407"/>
      <c r="U939" s="407"/>
      <c r="V939" s="407"/>
      <c r="W939" s="407"/>
      <c r="X939" s="407"/>
      <c r="Y939" s="407"/>
      <c r="Z939" s="407"/>
      <c r="AA939" s="407"/>
      <c r="AB939" s="407"/>
    </row>
    <row r="940" spans="1:28" x14ac:dyDescent="0.25">
      <c r="A940" s="471"/>
      <c r="B940" s="407"/>
      <c r="C940" s="471"/>
      <c r="D940" s="407"/>
      <c r="E940" s="536"/>
      <c r="F940" s="407"/>
      <c r="G940" s="407"/>
      <c r="H940" s="407"/>
      <c r="I940" s="407"/>
      <c r="J940" s="407"/>
      <c r="K940" s="407"/>
      <c r="L940" s="407"/>
      <c r="M940" s="407"/>
      <c r="N940" s="407"/>
      <c r="O940" s="407"/>
      <c r="P940" s="407"/>
      <c r="Q940" s="407"/>
      <c r="R940" s="407"/>
      <c r="S940" s="407"/>
      <c r="T940" s="407"/>
      <c r="U940" s="407"/>
      <c r="V940" s="407"/>
      <c r="W940" s="407"/>
      <c r="X940" s="407"/>
      <c r="Y940" s="407"/>
      <c r="Z940" s="407"/>
      <c r="AA940" s="407"/>
      <c r="AB940" s="407"/>
    </row>
    <row r="941" spans="1:28" x14ac:dyDescent="0.25">
      <c r="A941" s="471"/>
      <c r="B941" s="407"/>
      <c r="C941" s="471"/>
      <c r="D941" s="407"/>
      <c r="E941" s="536"/>
      <c r="F941" s="407"/>
      <c r="G941" s="407"/>
      <c r="H941" s="407"/>
      <c r="I941" s="407"/>
      <c r="J941" s="407"/>
      <c r="K941" s="407"/>
      <c r="L941" s="407"/>
      <c r="M941" s="407"/>
      <c r="N941" s="407"/>
      <c r="O941" s="407"/>
      <c r="P941" s="407"/>
      <c r="Q941" s="407"/>
      <c r="R941" s="407"/>
      <c r="S941" s="407"/>
      <c r="T941" s="407"/>
      <c r="U941" s="407"/>
      <c r="V941" s="407"/>
      <c r="W941" s="407"/>
      <c r="X941" s="407"/>
      <c r="Y941" s="407"/>
      <c r="Z941" s="407"/>
      <c r="AA941" s="407"/>
      <c r="AB941" s="407"/>
    </row>
    <row r="942" spans="1:28" x14ac:dyDescent="0.25">
      <c r="A942" s="471"/>
      <c r="B942" s="407"/>
      <c r="C942" s="471"/>
      <c r="D942" s="407"/>
      <c r="E942" s="536"/>
      <c r="F942" s="407"/>
      <c r="G942" s="407"/>
      <c r="H942" s="407"/>
      <c r="I942" s="407"/>
      <c r="J942" s="407"/>
      <c r="K942" s="407"/>
      <c r="L942" s="407"/>
      <c r="M942" s="407"/>
      <c r="N942" s="407"/>
      <c r="O942" s="407"/>
      <c r="P942" s="407"/>
      <c r="Q942" s="407"/>
      <c r="R942" s="407"/>
      <c r="S942" s="407"/>
      <c r="T942" s="407"/>
      <c r="U942" s="407"/>
      <c r="V942" s="407"/>
      <c r="W942" s="407"/>
      <c r="X942" s="407"/>
      <c r="Y942" s="407"/>
      <c r="Z942" s="407"/>
      <c r="AA942" s="407"/>
      <c r="AB942" s="407"/>
    </row>
    <row r="943" spans="1:28" x14ac:dyDescent="0.25">
      <c r="A943" s="471"/>
      <c r="B943" s="407"/>
      <c r="C943" s="471"/>
      <c r="D943" s="407"/>
      <c r="E943" s="536"/>
      <c r="F943" s="407"/>
      <c r="G943" s="407"/>
      <c r="H943" s="407"/>
      <c r="I943" s="407"/>
      <c r="J943" s="407"/>
      <c r="K943" s="407"/>
      <c r="L943" s="407"/>
      <c r="M943" s="407"/>
      <c r="N943" s="407"/>
      <c r="O943" s="407"/>
      <c r="P943" s="407"/>
      <c r="Q943" s="407"/>
      <c r="R943" s="407"/>
      <c r="S943" s="407"/>
      <c r="T943" s="407"/>
      <c r="U943" s="407"/>
      <c r="V943" s="407"/>
      <c r="W943" s="407"/>
      <c r="X943" s="407"/>
      <c r="Y943" s="407"/>
      <c r="Z943" s="407"/>
      <c r="AA943" s="407"/>
      <c r="AB943" s="407"/>
    </row>
    <row r="944" spans="1:28" x14ac:dyDescent="0.25">
      <c r="A944" s="471"/>
      <c r="B944" s="407"/>
      <c r="C944" s="471"/>
      <c r="D944" s="407"/>
      <c r="E944" s="536"/>
      <c r="F944" s="407"/>
      <c r="G944" s="407"/>
      <c r="H944" s="407"/>
      <c r="I944" s="407"/>
      <c r="J944" s="407"/>
      <c r="K944" s="407"/>
      <c r="L944" s="407"/>
      <c r="M944" s="407"/>
      <c r="N944" s="407"/>
      <c r="O944" s="407"/>
      <c r="P944" s="407"/>
      <c r="Q944" s="407"/>
      <c r="R944" s="407"/>
      <c r="S944" s="407"/>
      <c r="T944" s="407"/>
      <c r="U944" s="407"/>
      <c r="V944" s="407"/>
      <c r="W944" s="407"/>
      <c r="X944" s="407"/>
      <c r="Y944" s="407"/>
      <c r="Z944" s="407"/>
      <c r="AA944" s="407"/>
      <c r="AB944" s="407"/>
    </row>
    <row r="945" spans="1:28" x14ac:dyDescent="0.25">
      <c r="A945" s="471"/>
      <c r="B945" s="407"/>
      <c r="C945" s="471"/>
      <c r="D945" s="407"/>
      <c r="E945" s="536"/>
      <c r="F945" s="407"/>
      <c r="G945" s="407"/>
      <c r="H945" s="407"/>
      <c r="I945" s="407"/>
      <c r="J945" s="407"/>
      <c r="K945" s="407"/>
      <c r="L945" s="407"/>
      <c r="M945" s="407"/>
      <c r="N945" s="407"/>
      <c r="O945" s="407"/>
      <c r="P945" s="407"/>
      <c r="Q945" s="407"/>
      <c r="R945" s="407"/>
      <c r="S945" s="407"/>
      <c r="T945" s="407"/>
      <c r="U945" s="407"/>
      <c r="V945" s="407"/>
      <c r="W945" s="407"/>
      <c r="X945" s="407"/>
      <c r="Y945" s="407"/>
      <c r="Z945" s="407"/>
      <c r="AA945" s="407"/>
      <c r="AB945" s="407"/>
    </row>
    <row r="946" spans="1:28" x14ac:dyDescent="0.25">
      <c r="A946" s="471"/>
      <c r="B946" s="407"/>
      <c r="C946" s="471"/>
      <c r="D946" s="407"/>
      <c r="E946" s="536"/>
      <c r="F946" s="407"/>
      <c r="G946" s="407"/>
      <c r="H946" s="407"/>
      <c r="I946" s="407"/>
      <c r="J946" s="407"/>
      <c r="K946" s="407"/>
      <c r="L946" s="407"/>
      <c r="M946" s="407"/>
      <c r="N946" s="407"/>
      <c r="O946" s="407"/>
      <c r="P946" s="407"/>
      <c r="Q946" s="407"/>
      <c r="R946" s="407"/>
      <c r="S946" s="407"/>
      <c r="T946" s="407"/>
      <c r="U946" s="407"/>
      <c r="V946" s="407"/>
      <c r="W946" s="407"/>
      <c r="X946" s="407"/>
      <c r="Y946" s="407"/>
      <c r="Z946" s="407"/>
      <c r="AA946" s="407"/>
      <c r="AB946" s="407"/>
    </row>
    <row r="947" spans="1:28" x14ac:dyDescent="0.25">
      <c r="A947" s="471"/>
      <c r="B947" s="407"/>
      <c r="C947" s="471"/>
      <c r="D947" s="407"/>
      <c r="E947" s="536"/>
      <c r="F947" s="407"/>
      <c r="G947" s="407"/>
      <c r="H947" s="407"/>
      <c r="I947" s="407"/>
      <c r="J947" s="407"/>
      <c r="K947" s="407"/>
      <c r="L947" s="407"/>
      <c r="M947" s="407"/>
      <c r="N947" s="407"/>
      <c r="O947" s="407"/>
      <c r="P947" s="407"/>
      <c r="Q947" s="407"/>
      <c r="R947" s="407"/>
      <c r="S947" s="407"/>
      <c r="T947" s="407"/>
      <c r="U947" s="407"/>
      <c r="V947" s="407"/>
      <c r="W947" s="407"/>
      <c r="X947" s="407"/>
      <c r="Y947" s="407"/>
      <c r="Z947" s="407"/>
      <c r="AA947" s="407"/>
      <c r="AB947" s="407"/>
    </row>
    <row r="948" spans="1:28" x14ac:dyDescent="0.25">
      <c r="A948" s="471"/>
      <c r="B948" s="407"/>
      <c r="C948" s="471"/>
      <c r="D948" s="407"/>
      <c r="E948" s="536"/>
      <c r="F948" s="407"/>
      <c r="G948" s="407"/>
      <c r="H948" s="407"/>
      <c r="I948" s="407"/>
      <c r="J948" s="407"/>
      <c r="K948" s="407"/>
      <c r="L948" s="407"/>
      <c r="M948" s="407"/>
      <c r="N948" s="407"/>
      <c r="O948" s="407"/>
      <c r="P948" s="407"/>
      <c r="Q948" s="407"/>
      <c r="R948" s="407"/>
      <c r="S948" s="407"/>
      <c r="T948" s="407"/>
      <c r="U948" s="407"/>
      <c r="V948" s="407"/>
      <c r="W948" s="407"/>
      <c r="X948" s="407"/>
      <c r="Y948" s="407"/>
      <c r="Z948" s="407"/>
      <c r="AA948" s="407"/>
      <c r="AB948" s="407"/>
    </row>
    <row r="949" spans="1:28" x14ac:dyDescent="0.25">
      <c r="A949" s="471"/>
      <c r="B949" s="407"/>
      <c r="C949" s="471"/>
      <c r="D949" s="407"/>
      <c r="E949" s="536"/>
      <c r="F949" s="407"/>
      <c r="G949" s="407"/>
      <c r="H949" s="407"/>
      <c r="I949" s="407"/>
      <c r="J949" s="407"/>
      <c r="K949" s="407"/>
      <c r="L949" s="407"/>
      <c r="M949" s="407"/>
      <c r="N949" s="407"/>
      <c r="O949" s="407"/>
      <c r="P949" s="407"/>
      <c r="Q949" s="407"/>
      <c r="R949" s="407"/>
      <c r="S949" s="407"/>
      <c r="T949" s="407"/>
      <c r="U949" s="407"/>
      <c r="V949" s="407"/>
      <c r="W949" s="407"/>
      <c r="X949" s="407"/>
      <c r="Y949" s="407"/>
      <c r="Z949" s="407"/>
      <c r="AA949" s="407"/>
      <c r="AB949" s="407"/>
    </row>
    <row r="950" spans="1:28" x14ac:dyDescent="0.25">
      <c r="A950" s="471"/>
      <c r="B950" s="407"/>
      <c r="C950" s="471"/>
      <c r="D950" s="407"/>
      <c r="E950" s="536"/>
      <c r="F950" s="407"/>
      <c r="G950" s="407"/>
      <c r="H950" s="407"/>
      <c r="I950" s="407"/>
      <c r="J950" s="407"/>
      <c r="K950" s="407"/>
      <c r="L950" s="407"/>
      <c r="M950" s="407"/>
      <c r="N950" s="407"/>
      <c r="O950" s="407"/>
      <c r="P950" s="407"/>
      <c r="Q950" s="407"/>
      <c r="R950" s="407"/>
      <c r="S950" s="407"/>
      <c r="T950" s="407"/>
      <c r="U950" s="407"/>
      <c r="V950" s="407"/>
      <c r="W950" s="407"/>
      <c r="X950" s="407"/>
      <c r="Y950" s="407"/>
      <c r="Z950" s="407"/>
      <c r="AA950" s="407"/>
      <c r="AB950" s="407"/>
    </row>
    <row r="951" spans="1:28" x14ac:dyDescent="0.25">
      <c r="A951" s="471"/>
      <c r="B951" s="407"/>
      <c r="C951" s="471"/>
      <c r="D951" s="407"/>
      <c r="E951" s="536"/>
      <c r="F951" s="407"/>
      <c r="G951" s="407"/>
      <c r="H951" s="407"/>
      <c r="I951" s="407"/>
      <c r="J951" s="407"/>
      <c r="K951" s="407"/>
      <c r="L951" s="407"/>
      <c r="M951" s="407"/>
      <c r="N951" s="407"/>
      <c r="O951" s="407"/>
      <c r="P951" s="407"/>
      <c r="Q951" s="407"/>
      <c r="R951" s="407"/>
      <c r="S951" s="407"/>
      <c r="T951" s="407"/>
      <c r="U951" s="407"/>
      <c r="V951" s="407"/>
      <c r="W951" s="407"/>
      <c r="X951" s="407"/>
      <c r="Y951" s="407"/>
      <c r="Z951" s="407"/>
      <c r="AA951" s="407"/>
      <c r="AB951" s="407"/>
    </row>
    <row r="952" spans="1:28" x14ac:dyDescent="0.25">
      <c r="A952" s="471"/>
      <c r="B952" s="407"/>
      <c r="C952" s="471"/>
      <c r="D952" s="407"/>
      <c r="E952" s="536"/>
      <c r="F952" s="407"/>
      <c r="G952" s="407"/>
      <c r="H952" s="407"/>
      <c r="I952" s="407"/>
      <c r="J952" s="407"/>
      <c r="K952" s="407"/>
      <c r="L952" s="407"/>
      <c r="M952" s="407"/>
      <c r="N952" s="407"/>
      <c r="O952" s="407"/>
      <c r="P952" s="407"/>
      <c r="Q952" s="407"/>
      <c r="R952" s="407"/>
      <c r="S952" s="407"/>
      <c r="T952" s="407"/>
      <c r="U952" s="407"/>
      <c r="V952" s="407"/>
      <c r="W952" s="407"/>
      <c r="X952" s="407"/>
      <c r="Y952" s="407"/>
      <c r="Z952" s="407"/>
      <c r="AA952" s="407"/>
      <c r="AB952" s="407"/>
    </row>
    <row r="953" spans="1:28" x14ac:dyDescent="0.25">
      <c r="A953" s="471"/>
      <c r="B953" s="407"/>
      <c r="C953" s="471"/>
      <c r="D953" s="407"/>
      <c r="E953" s="536"/>
      <c r="F953" s="407"/>
      <c r="G953" s="407"/>
      <c r="H953" s="407"/>
      <c r="I953" s="407"/>
      <c r="J953" s="407"/>
      <c r="K953" s="407"/>
      <c r="L953" s="407"/>
      <c r="M953" s="407"/>
      <c r="N953" s="407"/>
      <c r="O953" s="407"/>
      <c r="P953" s="407"/>
      <c r="Q953" s="407"/>
      <c r="R953" s="407"/>
      <c r="S953" s="407"/>
      <c r="T953" s="407"/>
      <c r="U953" s="407"/>
      <c r="V953" s="407"/>
      <c r="W953" s="407"/>
      <c r="X953" s="407"/>
      <c r="Y953" s="407"/>
      <c r="Z953" s="407"/>
      <c r="AA953" s="407"/>
      <c r="AB953" s="407"/>
    </row>
    <row r="954" spans="1:28" x14ac:dyDescent="0.25">
      <c r="A954" s="471"/>
      <c r="B954" s="407"/>
      <c r="C954" s="471"/>
      <c r="D954" s="407"/>
      <c r="E954" s="536"/>
      <c r="F954" s="407"/>
      <c r="G954" s="407"/>
      <c r="H954" s="407"/>
      <c r="I954" s="407"/>
      <c r="J954" s="407"/>
      <c r="K954" s="407"/>
      <c r="L954" s="407"/>
      <c r="M954" s="407"/>
      <c r="N954" s="407"/>
      <c r="O954" s="407"/>
      <c r="P954" s="407"/>
      <c r="Q954" s="407"/>
      <c r="R954" s="407"/>
      <c r="S954" s="407"/>
      <c r="T954" s="407"/>
      <c r="U954" s="407"/>
      <c r="V954" s="407"/>
      <c r="W954" s="407"/>
      <c r="X954" s="407"/>
      <c r="Y954" s="407"/>
      <c r="Z954" s="407"/>
      <c r="AA954" s="407"/>
      <c r="AB954" s="407"/>
    </row>
    <row r="955" spans="1:28" x14ac:dyDescent="0.25">
      <c r="A955" s="471"/>
      <c r="B955" s="407"/>
      <c r="C955" s="471"/>
      <c r="D955" s="407"/>
      <c r="E955" s="536"/>
      <c r="F955" s="407"/>
      <c r="G955" s="407"/>
      <c r="H955" s="407"/>
      <c r="I955" s="407"/>
      <c r="J955" s="407"/>
      <c r="K955" s="407"/>
      <c r="L955" s="407"/>
      <c r="M955" s="407"/>
      <c r="N955" s="407"/>
      <c r="O955" s="407"/>
      <c r="P955" s="407"/>
      <c r="Q955" s="407"/>
      <c r="R955" s="407"/>
      <c r="S955" s="407"/>
      <c r="T955" s="407"/>
      <c r="U955" s="407"/>
      <c r="V955" s="407"/>
      <c r="W955" s="407"/>
      <c r="X955" s="407"/>
      <c r="Y955" s="407"/>
      <c r="Z955" s="407"/>
      <c r="AA955" s="407"/>
      <c r="AB955" s="407"/>
    </row>
    <row r="956" spans="1:28" x14ac:dyDescent="0.25">
      <c r="A956" s="471"/>
      <c r="B956" s="407"/>
      <c r="C956" s="471"/>
      <c r="D956" s="407"/>
      <c r="E956" s="536"/>
      <c r="F956" s="407"/>
      <c r="G956" s="407"/>
      <c r="H956" s="407"/>
      <c r="I956" s="407"/>
      <c r="J956" s="407"/>
      <c r="K956" s="407"/>
      <c r="L956" s="407"/>
      <c r="M956" s="407"/>
      <c r="N956" s="407"/>
      <c r="O956" s="407"/>
      <c r="P956" s="407"/>
      <c r="Q956" s="407"/>
      <c r="R956" s="407"/>
      <c r="S956" s="407"/>
      <c r="T956" s="407"/>
      <c r="U956" s="407"/>
      <c r="V956" s="407"/>
      <c r="W956" s="407"/>
      <c r="X956" s="407"/>
      <c r="Y956" s="407"/>
      <c r="Z956" s="407"/>
      <c r="AA956" s="407"/>
      <c r="AB956" s="407"/>
    </row>
    <row r="957" spans="1:28" x14ac:dyDescent="0.25">
      <c r="A957" s="471"/>
      <c r="B957" s="407"/>
      <c r="C957" s="471"/>
      <c r="D957" s="407"/>
      <c r="E957" s="536"/>
      <c r="F957" s="407"/>
      <c r="G957" s="407"/>
      <c r="H957" s="407"/>
      <c r="I957" s="407"/>
      <c r="J957" s="407"/>
      <c r="K957" s="407"/>
      <c r="L957" s="407"/>
      <c r="M957" s="407"/>
      <c r="N957" s="407"/>
      <c r="O957" s="407"/>
      <c r="P957" s="407"/>
      <c r="Q957" s="407"/>
      <c r="R957" s="407"/>
      <c r="S957" s="407"/>
      <c r="T957" s="407"/>
      <c r="U957" s="407"/>
      <c r="V957" s="407"/>
      <c r="W957" s="407"/>
      <c r="X957" s="407"/>
      <c r="Y957" s="407"/>
      <c r="Z957" s="407"/>
      <c r="AA957" s="407"/>
      <c r="AB957" s="407"/>
    </row>
    <row r="958" spans="1:28" x14ac:dyDescent="0.25">
      <c r="A958" s="471"/>
      <c r="B958" s="407"/>
      <c r="C958" s="471"/>
      <c r="D958" s="407"/>
      <c r="E958" s="536"/>
      <c r="F958" s="407"/>
      <c r="G958" s="407"/>
      <c r="H958" s="407"/>
      <c r="I958" s="407"/>
      <c r="J958" s="407"/>
      <c r="K958" s="407"/>
      <c r="L958" s="407"/>
      <c r="M958" s="407"/>
      <c r="N958" s="407"/>
      <c r="O958" s="407"/>
      <c r="P958" s="407"/>
      <c r="Q958" s="407"/>
      <c r="R958" s="407"/>
      <c r="S958" s="407"/>
      <c r="T958" s="407"/>
      <c r="U958" s="407"/>
      <c r="V958" s="407"/>
      <c r="W958" s="407"/>
      <c r="X958" s="407"/>
      <c r="Y958" s="407"/>
      <c r="Z958" s="407"/>
      <c r="AA958" s="407"/>
      <c r="AB958" s="407"/>
    </row>
    <row r="959" spans="1:28" x14ac:dyDescent="0.25">
      <c r="A959" s="471"/>
      <c r="B959" s="407"/>
      <c r="C959" s="471"/>
      <c r="D959" s="407"/>
      <c r="E959" s="536"/>
      <c r="F959" s="407"/>
      <c r="G959" s="407"/>
      <c r="H959" s="407"/>
      <c r="I959" s="407"/>
      <c r="J959" s="407"/>
      <c r="K959" s="407"/>
      <c r="L959" s="407"/>
      <c r="M959" s="407"/>
      <c r="N959" s="407"/>
      <c r="O959" s="407"/>
      <c r="P959" s="407"/>
      <c r="Q959" s="407"/>
      <c r="R959" s="407"/>
      <c r="S959" s="407"/>
      <c r="T959" s="407"/>
      <c r="U959" s="407"/>
      <c r="V959" s="407"/>
      <c r="W959" s="407"/>
      <c r="X959" s="407"/>
      <c r="Y959" s="407"/>
      <c r="Z959" s="407"/>
      <c r="AA959" s="407"/>
      <c r="AB959" s="407"/>
    </row>
    <row r="960" spans="1:28" x14ac:dyDescent="0.25">
      <c r="A960" s="471"/>
      <c r="B960" s="407"/>
      <c r="C960" s="471"/>
      <c r="D960" s="407"/>
      <c r="E960" s="536"/>
      <c r="F960" s="407"/>
      <c r="G960" s="407"/>
      <c r="H960" s="407"/>
      <c r="I960" s="407"/>
      <c r="J960" s="407"/>
      <c r="K960" s="407"/>
      <c r="L960" s="407"/>
      <c r="M960" s="407"/>
      <c r="N960" s="407"/>
      <c r="O960" s="407"/>
      <c r="P960" s="407"/>
      <c r="Q960" s="407"/>
      <c r="R960" s="407"/>
      <c r="S960" s="407"/>
      <c r="T960" s="407"/>
      <c r="U960" s="407"/>
      <c r="V960" s="407"/>
      <c r="W960" s="407"/>
      <c r="X960" s="407"/>
      <c r="Y960" s="407"/>
      <c r="Z960" s="407"/>
      <c r="AA960" s="407"/>
      <c r="AB960" s="407"/>
    </row>
    <row r="961" spans="1:28" x14ac:dyDescent="0.25">
      <c r="A961" s="471"/>
      <c r="B961" s="407"/>
      <c r="C961" s="471"/>
      <c r="D961" s="407"/>
      <c r="E961" s="536"/>
      <c r="F961" s="407"/>
      <c r="G961" s="407"/>
      <c r="H961" s="407"/>
      <c r="I961" s="407"/>
      <c r="J961" s="407"/>
      <c r="K961" s="407"/>
      <c r="L961" s="407"/>
      <c r="M961" s="407"/>
      <c r="N961" s="407"/>
      <c r="O961" s="407"/>
      <c r="P961" s="407"/>
      <c r="Q961" s="407"/>
      <c r="R961" s="407"/>
      <c r="S961" s="407"/>
      <c r="T961" s="407"/>
      <c r="U961" s="407"/>
      <c r="V961" s="407"/>
      <c r="W961" s="407"/>
      <c r="X961" s="407"/>
      <c r="Y961" s="407"/>
      <c r="Z961" s="407"/>
      <c r="AA961" s="407"/>
      <c r="AB961" s="407"/>
    </row>
    <row r="962" spans="1:28" x14ac:dyDescent="0.25">
      <c r="A962" s="471"/>
      <c r="B962" s="407"/>
      <c r="C962" s="471"/>
      <c r="D962" s="407"/>
      <c r="E962" s="536"/>
      <c r="F962" s="407"/>
      <c r="G962" s="407"/>
      <c r="H962" s="407"/>
      <c r="I962" s="407"/>
      <c r="J962" s="407"/>
      <c r="K962" s="407"/>
      <c r="L962" s="407"/>
      <c r="M962" s="407"/>
      <c r="N962" s="407"/>
      <c r="O962" s="407"/>
      <c r="P962" s="407"/>
      <c r="Q962" s="407"/>
      <c r="R962" s="407"/>
      <c r="S962" s="407"/>
      <c r="T962" s="407"/>
      <c r="U962" s="407"/>
      <c r="V962" s="407"/>
      <c r="W962" s="407"/>
      <c r="X962" s="407"/>
      <c r="Y962" s="407"/>
      <c r="Z962" s="407"/>
      <c r="AA962" s="407"/>
      <c r="AB962" s="407"/>
    </row>
    <row r="963" spans="1:28" x14ac:dyDescent="0.25">
      <c r="A963" s="471"/>
      <c r="B963" s="407"/>
      <c r="C963" s="471"/>
      <c r="D963" s="407"/>
      <c r="E963" s="536"/>
      <c r="F963" s="407"/>
      <c r="G963" s="407"/>
      <c r="H963" s="407"/>
      <c r="I963" s="407"/>
      <c r="J963" s="407"/>
      <c r="K963" s="407"/>
      <c r="L963" s="407"/>
      <c r="M963" s="407"/>
      <c r="N963" s="407"/>
      <c r="O963" s="407"/>
      <c r="P963" s="407"/>
      <c r="Q963" s="407"/>
      <c r="R963" s="407"/>
      <c r="S963" s="407"/>
      <c r="T963" s="407"/>
      <c r="U963" s="407"/>
      <c r="V963" s="407"/>
      <c r="W963" s="407"/>
      <c r="X963" s="407"/>
      <c r="Y963" s="407"/>
      <c r="Z963" s="407"/>
      <c r="AA963" s="407"/>
      <c r="AB963" s="407"/>
    </row>
    <row r="964" spans="1:28" x14ac:dyDescent="0.25">
      <c r="A964" s="471"/>
      <c r="B964" s="407"/>
      <c r="C964" s="471"/>
      <c r="D964" s="407"/>
      <c r="E964" s="536"/>
      <c r="F964" s="407"/>
      <c r="G964" s="407"/>
      <c r="H964" s="407"/>
      <c r="I964" s="407"/>
      <c r="J964" s="407"/>
      <c r="K964" s="407"/>
      <c r="L964" s="407"/>
      <c r="M964" s="407"/>
      <c r="N964" s="407"/>
      <c r="O964" s="407"/>
      <c r="P964" s="407"/>
      <c r="Q964" s="407"/>
      <c r="R964" s="407"/>
      <c r="S964" s="407"/>
      <c r="T964" s="407"/>
      <c r="U964" s="407"/>
      <c r="V964" s="407"/>
      <c r="W964" s="407"/>
      <c r="X964" s="407"/>
      <c r="Y964" s="407"/>
      <c r="Z964" s="407"/>
      <c r="AA964" s="407"/>
      <c r="AB964" s="407"/>
    </row>
    <row r="965" spans="1:28" x14ac:dyDescent="0.25">
      <c r="A965" s="471"/>
      <c r="B965" s="407"/>
      <c r="C965" s="471"/>
      <c r="D965" s="407"/>
      <c r="E965" s="536"/>
      <c r="F965" s="407"/>
      <c r="G965" s="407"/>
      <c r="H965" s="407"/>
      <c r="I965" s="407"/>
      <c r="J965" s="407"/>
      <c r="K965" s="407"/>
      <c r="L965" s="407"/>
      <c r="M965" s="407"/>
      <c r="N965" s="407"/>
      <c r="O965" s="407"/>
      <c r="P965" s="407"/>
      <c r="Q965" s="407"/>
      <c r="R965" s="407"/>
      <c r="S965" s="407"/>
      <c r="T965" s="407"/>
      <c r="U965" s="407"/>
      <c r="V965" s="407"/>
      <c r="W965" s="407"/>
      <c r="X965" s="407"/>
      <c r="Y965" s="407"/>
      <c r="Z965" s="407"/>
      <c r="AA965" s="407"/>
      <c r="AB965" s="407"/>
    </row>
    <row r="966" spans="1:28" x14ac:dyDescent="0.25">
      <c r="A966" s="471"/>
      <c r="B966" s="407"/>
      <c r="C966" s="471"/>
      <c r="D966" s="407"/>
      <c r="E966" s="536"/>
      <c r="F966" s="407"/>
      <c r="G966" s="407"/>
      <c r="H966" s="407"/>
      <c r="I966" s="407"/>
      <c r="J966" s="407"/>
      <c r="K966" s="407"/>
      <c r="L966" s="407"/>
      <c r="M966" s="407"/>
      <c r="N966" s="407"/>
      <c r="O966" s="407"/>
      <c r="P966" s="407"/>
      <c r="Q966" s="407"/>
      <c r="R966" s="407"/>
      <c r="S966" s="407"/>
      <c r="T966" s="407"/>
      <c r="U966" s="407"/>
      <c r="V966" s="407"/>
      <c r="W966" s="407"/>
      <c r="X966" s="407"/>
      <c r="Y966" s="407"/>
      <c r="Z966" s="407"/>
      <c r="AA966" s="407"/>
      <c r="AB966" s="407"/>
    </row>
    <row r="967" spans="1:28" x14ac:dyDescent="0.25">
      <c r="A967" s="471"/>
      <c r="B967" s="407"/>
      <c r="C967" s="471"/>
      <c r="D967" s="407"/>
      <c r="E967" s="536"/>
      <c r="F967" s="407"/>
      <c r="G967" s="407"/>
      <c r="H967" s="407"/>
      <c r="I967" s="407"/>
      <c r="J967" s="407"/>
      <c r="K967" s="407"/>
      <c r="L967" s="407"/>
      <c r="M967" s="407"/>
      <c r="N967" s="407"/>
      <c r="O967" s="407"/>
      <c r="P967" s="407"/>
      <c r="Q967" s="407"/>
      <c r="R967" s="407"/>
      <c r="S967" s="407"/>
      <c r="T967" s="407"/>
      <c r="U967" s="407"/>
      <c r="V967" s="407"/>
      <c r="W967" s="407"/>
      <c r="X967" s="407"/>
      <c r="Y967" s="407"/>
      <c r="Z967" s="407"/>
      <c r="AA967" s="407"/>
      <c r="AB967" s="407"/>
    </row>
    <row r="968" spans="1:28" x14ac:dyDescent="0.25">
      <c r="A968" s="471"/>
      <c r="B968" s="407"/>
      <c r="C968" s="471"/>
      <c r="D968" s="407"/>
      <c r="E968" s="536"/>
      <c r="F968" s="407"/>
      <c r="G968" s="407"/>
      <c r="H968" s="407"/>
      <c r="I968" s="407"/>
      <c r="J968" s="407"/>
      <c r="K968" s="407"/>
      <c r="L968" s="407"/>
      <c r="M968" s="407"/>
      <c r="N968" s="407"/>
      <c r="O968" s="407"/>
      <c r="P968" s="407"/>
      <c r="Q968" s="407"/>
      <c r="R968" s="407"/>
      <c r="S968" s="407"/>
      <c r="T968" s="407"/>
      <c r="U968" s="407"/>
      <c r="V968" s="407"/>
      <c r="W968" s="407"/>
      <c r="X968" s="407"/>
      <c r="Y968" s="407"/>
      <c r="Z968" s="407"/>
      <c r="AA968" s="407"/>
      <c r="AB968" s="407"/>
    </row>
    <row r="969" spans="1:28" x14ac:dyDescent="0.25">
      <c r="A969" s="471"/>
      <c r="B969" s="407"/>
      <c r="C969" s="471"/>
      <c r="D969" s="407"/>
      <c r="E969" s="536"/>
      <c r="F969" s="407"/>
      <c r="G969" s="407"/>
      <c r="H969" s="407"/>
      <c r="I969" s="407"/>
      <c r="J969" s="407"/>
      <c r="K969" s="407"/>
      <c r="L969" s="407"/>
      <c r="M969" s="407"/>
      <c r="N969" s="407"/>
      <c r="O969" s="407"/>
      <c r="P969" s="407"/>
      <c r="Q969" s="407"/>
      <c r="R969" s="407"/>
      <c r="S969" s="407"/>
      <c r="T969" s="407"/>
      <c r="U969" s="407"/>
      <c r="V969" s="407"/>
      <c r="W969" s="407"/>
      <c r="X969" s="407"/>
      <c r="Y969" s="407"/>
      <c r="Z969" s="407"/>
      <c r="AA969" s="407"/>
      <c r="AB969" s="407"/>
    </row>
    <row r="970" spans="1:28" x14ac:dyDescent="0.25">
      <c r="A970" s="471"/>
      <c r="B970" s="407"/>
      <c r="C970" s="471"/>
      <c r="D970" s="407"/>
      <c r="E970" s="536"/>
      <c r="F970" s="407"/>
      <c r="G970" s="407"/>
      <c r="H970" s="407"/>
      <c r="I970" s="407"/>
      <c r="J970" s="407"/>
      <c r="K970" s="407"/>
      <c r="L970" s="407"/>
      <c r="M970" s="407"/>
      <c r="N970" s="407"/>
      <c r="O970" s="407"/>
      <c r="P970" s="407"/>
      <c r="Q970" s="407"/>
      <c r="R970" s="407"/>
      <c r="S970" s="407"/>
      <c r="T970" s="407"/>
      <c r="U970" s="407"/>
      <c r="V970" s="407"/>
      <c r="W970" s="407"/>
      <c r="X970" s="407"/>
      <c r="Y970" s="407"/>
      <c r="Z970" s="407"/>
      <c r="AA970" s="407"/>
      <c r="AB970" s="407"/>
    </row>
    <row r="971" spans="1:28" x14ac:dyDescent="0.25">
      <c r="A971" s="471"/>
      <c r="B971" s="407"/>
      <c r="C971" s="471"/>
      <c r="D971" s="407"/>
      <c r="E971" s="536"/>
      <c r="F971" s="407"/>
      <c r="G971" s="407"/>
      <c r="H971" s="407"/>
      <c r="I971" s="407"/>
      <c r="J971" s="407"/>
      <c r="K971" s="407"/>
      <c r="L971" s="407"/>
      <c r="M971" s="407"/>
      <c r="N971" s="407"/>
      <c r="O971" s="407"/>
      <c r="P971" s="407"/>
      <c r="Q971" s="407"/>
      <c r="R971" s="407"/>
      <c r="S971" s="407"/>
      <c r="T971" s="407"/>
      <c r="U971" s="407"/>
      <c r="V971" s="407"/>
      <c r="W971" s="407"/>
      <c r="X971" s="407"/>
      <c r="Y971" s="407"/>
      <c r="Z971" s="407"/>
      <c r="AA971" s="407"/>
      <c r="AB971" s="407"/>
    </row>
    <row r="972" spans="1:28" x14ac:dyDescent="0.25">
      <c r="A972" s="471"/>
      <c r="B972" s="407"/>
      <c r="C972" s="471"/>
      <c r="D972" s="407"/>
      <c r="E972" s="536"/>
      <c r="F972" s="407"/>
      <c r="G972" s="407"/>
      <c r="H972" s="407"/>
      <c r="I972" s="407"/>
      <c r="J972" s="407"/>
      <c r="K972" s="407"/>
      <c r="L972" s="407"/>
      <c r="M972" s="407"/>
      <c r="N972" s="407"/>
      <c r="O972" s="407"/>
      <c r="P972" s="407"/>
      <c r="Q972" s="407"/>
      <c r="R972" s="407"/>
      <c r="S972" s="407"/>
      <c r="T972" s="407"/>
      <c r="U972" s="407"/>
      <c r="V972" s="407"/>
      <c r="W972" s="407"/>
      <c r="X972" s="407"/>
      <c r="Y972" s="407"/>
      <c r="Z972" s="407"/>
      <c r="AA972" s="407"/>
      <c r="AB972" s="407"/>
    </row>
    <row r="973" spans="1:28" x14ac:dyDescent="0.25">
      <c r="A973" s="471"/>
      <c r="B973" s="407"/>
      <c r="C973" s="471"/>
      <c r="D973" s="407"/>
      <c r="E973" s="536"/>
      <c r="F973" s="407"/>
      <c r="G973" s="407"/>
      <c r="H973" s="407"/>
      <c r="I973" s="407"/>
      <c r="J973" s="407"/>
      <c r="K973" s="407"/>
      <c r="L973" s="407"/>
      <c r="M973" s="407"/>
      <c r="N973" s="407"/>
      <c r="O973" s="407"/>
      <c r="P973" s="407"/>
      <c r="Q973" s="407"/>
      <c r="R973" s="407"/>
      <c r="S973" s="407"/>
      <c r="T973" s="407"/>
      <c r="U973" s="407"/>
      <c r="V973" s="407"/>
      <c r="W973" s="407"/>
      <c r="X973" s="407"/>
      <c r="Y973" s="407"/>
      <c r="Z973" s="407"/>
      <c r="AA973" s="407"/>
      <c r="AB973" s="407"/>
    </row>
    <row r="974" spans="1:28" x14ac:dyDescent="0.25">
      <c r="A974" s="471"/>
      <c r="B974" s="407"/>
      <c r="C974" s="471"/>
      <c r="D974" s="407"/>
      <c r="E974" s="536"/>
      <c r="F974" s="407"/>
      <c r="G974" s="407"/>
      <c r="H974" s="407"/>
      <c r="I974" s="407"/>
      <c r="J974" s="407"/>
      <c r="K974" s="407"/>
      <c r="L974" s="407"/>
      <c r="M974" s="407"/>
      <c r="N974" s="407"/>
      <c r="O974" s="407"/>
      <c r="P974" s="407"/>
      <c r="Q974" s="407"/>
      <c r="R974" s="407"/>
      <c r="S974" s="407"/>
      <c r="T974" s="407"/>
      <c r="U974" s="407"/>
      <c r="V974" s="407"/>
      <c r="W974" s="407"/>
      <c r="X974" s="407"/>
      <c r="Y974" s="407"/>
      <c r="Z974" s="407"/>
      <c r="AA974" s="407"/>
      <c r="AB974" s="407"/>
    </row>
    <row r="975" spans="1:28" x14ac:dyDescent="0.25">
      <c r="A975" s="471"/>
      <c r="B975" s="407"/>
      <c r="C975" s="471"/>
      <c r="D975" s="407"/>
      <c r="E975" s="536"/>
      <c r="F975" s="407"/>
      <c r="G975" s="407"/>
      <c r="H975" s="407"/>
      <c r="I975" s="407"/>
      <c r="J975" s="407"/>
      <c r="K975" s="407"/>
      <c r="L975" s="407"/>
      <c r="M975" s="407"/>
      <c r="N975" s="407"/>
      <c r="O975" s="407"/>
      <c r="P975" s="407"/>
      <c r="Q975" s="407"/>
      <c r="R975" s="407"/>
      <c r="S975" s="407"/>
      <c r="T975" s="407"/>
      <c r="U975" s="407"/>
      <c r="V975" s="407"/>
      <c r="W975" s="407"/>
      <c r="X975" s="407"/>
      <c r="Y975" s="407"/>
      <c r="Z975" s="407"/>
      <c r="AA975" s="407"/>
      <c r="AB975" s="407"/>
    </row>
    <row r="976" spans="1:28" x14ac:dyDescent="0.25">
      <c r="A976" s="471"/>
      <c r="B976" s="407"/>
      <c r="C976" s="471"/>
      <c r="D976" s="407"/>
      <c r="E976" s="536"/>
      <c r="F976" s="407"/>
      <c r="G976" s="407"/>
      <c r="H976" s="407"/>
      <c r="I976" s="407"/>
      <c r="J976" s="407"/>
      <c r="K976" s="407"/>
      <c r="L976" s="407"/>
      <c r="M976" s="407"/>
      <c r="N976" s="407"/>
      <c r="O976" s="407"/>
      <c r="P976" s="407"/>
      <c r="Q976" s="407"/>
      <c r="R976" s="407"/>
      <c r="S976" s="407"/>
      <c r="T976" s="407"/>
      <c r="U976" s="407"/>
      <c r="V976" s="407"/>
      <c r="W976" s="407"/>
      <c r="X976" s="407"/>
      <c r="Y976" s="407"/>
      <c r="Z976" s="407"/>
      <c r="AA976" s="407"/>
      <c r="AB976" s="407"/>
    </row>
    <row r="977" spans="1:28" x14ac:dyDescent="0.25">
      <c r="A977" s="471"/>
      <c r="B977" s="407"/>
      <c r="C977" s="471"/>
      <c r="D977" s="407"/>
      <c r="E977" s="536"/>
      <c r="F977" s="407"/>
      <c r="G977" s="407"/>
      <c r="H977" s="407"/>
      <c r="I977" s="407"/>
      <c r="J977" s="407"/>
      <c r="K977" s="407"/>
      <c r="L977" s="407"/>
      <c r="M977" s="407"/>
      <c r="N977" s="407"/>
      <c r="O977" s="407"/>
      <c r="P977" s="407"/>
      <c r="Q977" s="407"/>
      <c r="R977" s="407"/>
      <c r="S977" s="407"/>
      <c r="T977" s="407"/>
      <c r="U977" s="407"/>
      <c r="V977" s="407"/>
      <c r="W977" s="407"/>
      <c r="X977" s="407"/>
      <c r="Y977" s="407"/>
      <c r="Z977" s="407"/>
      <c r="AA977" s="407"/>
      <c r="AB977" s="407"/>
    </row>
    <row r="978" spans="1:28" x14ac:dyDescent="0.25">
      <c r="A978" s="471"/>
      <c r="B978" s="407"/>
      <c r="C978" s="471"/>
      <c r="D978" s="407"/>
      <c r="E978" s="536"/>
      <c r="F978" s="407"/>
      <c r="G978" s="407"/>
      <c r="H978" s="407"/>
      <c r="I978" s="407"/>
      <c r="J978" s="407"/>
      <c r="K978" s="407"/>
      <c r="L978" s="407"/>
      <c r="M978" s="407"/>
      <c r="N978" s="407"/>
      <c r="O978" s="407"/>
      <c r="P978" s="407"/>
      <c r="Q978" s="407"/>
      <c r="R978" s="407"/>
      <c r="S978" s="407"/>
      <c r="T978" s="407"/>
      <c r="U978" s="407"/>
      <c r="V978" s="407"/>
      <c r="W978" s="407"/>
      <c r="X978" s="407"/>
      <c r="Y978" s="407"/>
      <c r="Z978" s="407"/>
      <c r="AA978" s="407"/>
      <c r="AB978" s="407"/>
    </row>
    <row r="979" spans="1:28" x14ac:dyDescent="0.25">
      <c r="A979" s="471"/>
      <c r="B979" s="407"/>
      <c r="C979" s="471"/>
      <c r="D979" s="407"/>
      <c r="E979" s="536"/>
      <c r="F979" s="407"/>
      <c r="G979" s="407"/>
      <c r="H979" s="407"/>
      <c r="I979" s="407"/>
      <c r="J979" s="407"/>
      <c r="K979" s="407"/>
      <c r="L979" s="407"/>
      <c r="M979" s="407"/>
      <c r="N979" s="407"/>
      <c r="O979" s="407"/>
      <c r="P979" s="407"/>
      <c r="Q979" s="407"/>
      <c r="R979" s="407"/>
      <c r="S979" s="407"/>
      <c r="T979" s="407"/>
      <c r="U979" s="407"/>
      <c r="V979" s="407"/>
      <c r="W979" s="407"/>
      <c r="X979" s="407"/>
      <c r="Y979" s="407"/>
      <c r="Z979" s="407"/>
      <c r="AA979" s="407"/>
      <c r="AB979" s="407"/>
    </row>
    <row r="980" spans="1:28" x14ac:dyDescent="0.25">
      <c r="A980" s="471"/>
      <c r="B980" s="407"/>
      <c r="C980" s="471"/>
      <c r="D980" s="407"/>
      <c r="E980" s="536"/>
      <c r="F980" s="407"/>
      <c r="G980" s="407"/>
      <c r="H980" s="407"/>
      <c r="I980" s="407"/>
      <c r="J980" s="407"/>
      <c r="K980" s="407"/>
      <c r="L980" s="407"/>
      <c r="M980" s="407"/>
      <c r="N980" s="407"/>
      <c r="O980" s="407"/>
      <c r="P980" s="407"/>
      <c r="Q980" s="407"/>
      <c r="R980" s="407"/>
      <c r="S980" s="407"/>
      <c r="T980" s="407"/>
      <c r="U980" s="407"/>
      <c r="V980" s="407"/>
      <c r="W980" s="407"/>
      <c r="X980" s="407"/>
      <c r="Y980" s="407"/>
      <c r="Z980" s="407"/>
      <c r="AA980" s="407"/>
      <c r="AB980" s="407"/>
    </row>
    <row r="981" spans="1:28" x14ac:dyDescent="0.25">
      <c r="A981" s="471"/>
      <c r="B981" s="407"/>
      <c r="C981" s="471"/>
      <c r="D981" s="407"/>
      <c r="E981" s="536"/>
      <c r="F981" s="407"/>
      <c r="G981" s="407"/>
      <c r="H981" s="407"/>
      <c r="I981" s="407"/>
      <c r="J981" s="407"/>
      <c r="K981" s="407"/>
      <c r="L981" s="407"/>
      <c r="M981" s="407"/>
      <c r="N981" s="407"/>
      <c r="O981" s="407"/>
      <c r="P981" s="407"/>
      <c r="Q981" s="407"/>
      <c r="R981" s="407"/>
      <c r="S981" s="407"/>
      <c r="T981" s="407"/>
      <c r="U981" s="407"/>
      <c r="V981" s="407"/>
      <c r="W981" s="407"/>
      <c r="X981" s="407"/>
      <c r="Y981" s="407"/>
      <c r="Z981" s="407"/>
      <c r="AA981" s="407"/>
      <c r="AB981" s="407"/>
    </row>
    <row r="982" spans="1:28" x14ac:dyDescent="0.25">
      <c r="A982" s="471"/>
      <c r="B982" s="407"/>
      <c r="C982" s="471"/>
      <c r="D982" s="407"/>
      <c r="E982" s="536"/>
      <c r="F982" s="407"/>
      <c r="G982" s="407"/>
      <c r="H982" s="407"/>
      <c r="I982" s="407"/>
      <c r="J982" s="407"/>
      <c r="K982" s="407"/>
      <c r="L982" s="407"/>
      <c r="M982" s="407"/>
      <c r="N982" s="407"/>
      <c r="O982" s="407"/>
      <c r="P982" s="407"/>
      <c r="Q982" s="407"/>
      <c r="R982" s="407"/>
      <c r="S982" s="407"/>
      <c r="T982" s="407"/>
      <c r="U982" s="407"/>
      <c r="V982" s="407"/>
      <c r="W982" s="407"/>
      <c r="X982" s="407"/>
      <c r="Y982" s="407"/>
      <c r="Z982" s="407"/>
      <c r="AA982" s="407"/>
      <c r="AB982" s="407"/>
    </row>
    <row r="983" spans="1:28" x14ac:dyDescent="0.25">
      <c r="A983" s="471"/>
      <c r="B983" s="407"/>
      <c r="C983" s="471"/>
      <c r="D983" s="407"/>
      <c r="E983" s="536"/>
      <c r="F983" s="407"/>
      <c r="G983" s="407"/>
      <c r="H983" s="407"/>
      <c r="I983" s="407"/>
      <c r="J983" s="407"/>
      <c r="K983" s="407"/>
      <c r="L983" s="407"/>
      <c r="M983" s="407"/>
      <c r="N983" s="407"/>
      <c r="O983" s="407"/>
      <c r="P983" s="407"/>
      <c r="Q983" s="407"/>
      <c r="R983" s="407"/>
      <c r="S983" s="407"/>
      <c r="T983" s="407"/>
      <c r="U983" s="407"/>
      <c r="V983" s="407"/>
      <c r="W983" s="407"/>
      <c r="X983" s="407"/>
      <c r="Y983" s="407"/>
      <c r="Z983" s="407"/>
      <c r="AA983" s="407"/>
      <c r="AB983" s="407"/>
    </row>
    <row r="984" spans="1:28" x14ac:dyDescent="0.25">
      <c r="A984" s="471"/>
      <c r="B984" s="407"/>
      <c r="C984" s="471"/>
      <c r="D984" s="407"/>
      <c r="E984" s="536"/>
      <c r="F984" s="407"/>
      <c r="G984" s="407"/>
      <c r="H984" s="407"/>
      <c r="I984" s="407"/>
      <c r="J984" s="407"/>
      <c r="K984" s="407"/>
      <c r="L984" s="407"/>
      <c r="M984" s="407"/>
      <c r="N984" s="407"/>
      <c r="O984" s="407"/>
      <c r="P984" s="407"/>
      <c r="Q984" s="407"/>
      <c r="R984" s="407"/>
      <c r="S984" s="407"/>
      <c r="T984" s="407"/>
      <c r="U984" s="407"/>
      <c r="V984" s="407"/>
      <c r="W984" s="407"/>
      <c r="X984" s="407"/>
      <c r="Y984" s="407"/>
      <c r="Z984" s="407"/>
      <c r="AA984" s="407"/>
      <c r="AB984" s="407"/>
    </row>
    <row r="985" spans="1:28" x14ac:dyDescent="0.25">
      <c r="A985" s="471"/>
      <c r="B985" s="407"/>
      <c r="C985" s="471"/>
      <c r="D985" s="407"/>
      <c r="E985" s="536"/>
      <c r="F985" s="407"/>
      <c r="G985" s="407"/>
      <c r="H985" s="407"/>
      <c r="I985" s="407"/>
      <c r="J985" s="407"/>
      <c r="K985" s="407"/>
      <c r="L985" s="407"/>
      <c r="M985" s="407"/>
      <c r="N985" s="407"/>
      <c r="O985" s="407"/>
      <c r="P985" s="407"/>
      <c r="Q985" s="407"/>
      <c r="R985" s="407"/>
      <c r="S985" s="407"/>
      <c r="T985" s="407"/>
      <c r="U985" s="407"/>
      <c r="V985" s="407"/>
      <c r="W985" s="407"/>
      <c r="X985" s="407"/>
      <c r="Y985" s="407"/>
      <c r="Z985" s="407"/>
      <c r="AA985" s="407"/>
      <c r="AB985" s="407"/>
    </row>
    <row r="986" spans="1:28" x14ac:dyDescent="0.25">
      <c r="A986" s="471"/>
      <c r="B986" s="407"/>
      <c r="C986" s="471"/>
      <c r="D986" s="407"/>
      <c r="E986" s="536"/>
      <c r="F986" s="407"/>
      <c r="G986" s="407"/>
      <c r="H986" s="407"/>
      <c r="I986" s="407"/>
      <c r="J986" s="407"/>
      <c r="K986" s="407"/>
      <c r="L986" s="407"/>
      <c r="M986" s="407"/>
      <c r="N986" s="407"/>
      <c r="O986" s="407"/>
      <c r="P986" s="407"/>
      <c r="Q986" s="407"/>
      <c r="R986" s="407"/>
      <c r="S986" s="407"/>
      <c r="T986" s="407"/>
      <c r="U986" s="407"/>
      <c r="V986" s="407"/>
      <c r="W986" s="407"/>
      <c r="X986" s="407"/>
      <c r="Y986" s="407"/>
      <c r="Z986" s="407"/>
      <c r="AA986" s="407"/>
      <c r="AB986" s="407"/>
    </row>
    <row r="987" spans="1:28" x14ac:dyDescent="0.25">
      <c r="A987" s="471"/>
      <c r="B987" s="407"/>
      <c r="C987" s="471"/>
      <c r="D987" s="407"/>
      <c r="E987" s="536"/>
      <c r="F987" s="407"/>
      <c r="G987" s="407"/>
      <c r="H987" s="407"/>
      <c r="I987" s="407"/>
      <c r="J987" s="407"/>
      <c r="K987" s="407"/>
      <c r="L987" s="407"/>
      <c r="M987" s="407"/>
      <c r="N987" s="407"/>
      <c r="O987" s="407"/>
      <c r="P987" s="407"/>
      <c r="Q987" s="407"/>
      <c r="R987" s="407"/>
      <c r="S987" s="407"/>
      <c r="T987" s="407"/>
      <c r="U987" s="407"/>
      <c r="V987" s="407"/>
      <c r="W987" s="407"/>
      <c r="X987" s="407"/>
      <c r="Y987" s="407"/>
      <c r="Z987" s="407"/>
      <c r="AA987" s="407"/>
      <c r="AB987" s="407"/>
    </row>
    <row r="988" spans="1:28" x14ac:dyDescent="0.25">
      <c r="A988" s="471"/>
      <c r="B988" s="407"/>
      <c r="C988" s="471"/>
      <c r="D988" s="407"/>
      <c r="E988" s="536"/>
      <c r="F988" s="407"/>
      <c r="G988" s="407"/>
      <c r="H988" s="407"/>
      <c r="I988" s="407"/>
      <c r="J988" s="407"/>
      <c r="K988" s="407"/>
      <c r="L988" s="407"/>
      <c r="M988" s="407"/>
      <c r="N988" s="407"/>
      <c r="O988" s="407"/>
      <c r="P988" s="407"/>
      <c r="Q988" s="407"/>
      <c r="R988" s="407"/>
      <c r="S988" s="407"/>
      <c r="T988" s="407"/>
      <c r="U988" s="407"/>
      <c r="V988" s="407"/>
      <c r="W988" s="407"/>
      <c r="X988" s="407"/>
      <c r="Y988" s="407"/>
      <c r="Z988" s="407"/>
      <c r="AA988" s="407"/>
      <c r="AB988" s="407"/>
    </row>
    <row r="989" spans="1:28" x14ac:dyDescent="0.25">
      <c r="A989" s="471"/>
      <c r="B989" s="407"/>
      <c r="C989" s="471"/>
      <c r="D989" s="407"/>
      <c r="E989" s="536"/>
      <c r="F989" s="407"/>
      <c r="G989" s="407"/>
      <c r="H989" s="407"/>
      <c r="I989" s="407"/>
      <c r="J989" s="407"/>
      <c r="K989" s="407"/>
      <c r="L989" s="407"/>
      <c r="M989" s="407"/>
      <c r="N989" s="407"/>
      <c r="O989" s="407"/>
      <c r="P989" s="407"/>
      <c r="Q989" s="407"/>
      <c r="R989" s="407"/>
      <c r="S989" s="407"/>
      <c r="T989" s="407"/>
      <c r="U989" s="407"/>
      <c r="V989" s="407"/>
      <c r="W989" s="407"/>
      <c r="X989" s="407"/>
      <c r="Y989" s="407"/>
      <c r="Z989" s="407"/>
      <c r="AA989" s="407"/>
      <c r="AB989" s="407"/>
    </row>
    <row r="990" spans="1:28" x14ac:dyDescent="0.25">
      <c r="A990" s="471"/>
      <c r="B990" s="407"/>
      <c r="C990" s="471"/>
      <c r="D990" s="407"/>
      <c r="E990" s="536"/>
      <c r="F990" s="407"/>
      <c r="G990" s="407"/>
      <c r="H990" s="407"/>
      <c r="I990" s="407"/>
      <c r="J990" s="407"/>
      <c r="K990" s="407"/>
      <c r="L990" s="407"/>
      <c r="M990" s="407"/>
      <c r="N990" s="407"/>
      <c r="O990" s="407"/>
      <c r="P990" s="407"/>
      <c r="Q990" s="407"/>
      <c r="R990" s="407"/>
      <c r="S990" s="407"/>
      <c r="T990" s="407"/>
      <c r="U990" s="407"/>
      <c r="V990" s="407"/>
      <c r="W990" s="407"/>
      <c r="X990" s="407"/>
      <c r="Y990" s="407"/>
      <c r="Z990" s="407"/>
      <c r="AA990" s="407"/>
      <c r="AB990" s="407"/>
    </row>
    <row r="991" spans="1:28" x14ac:dyDescent="0.25">
      <c r="A991" s="471"/>
      <c r="B991" s="407"/>
      <c r="C991" s="471"/>
      <c r="D991" s="407"/>
      <c r="E991" s="536"/>
      <c r="F991" s="407"/>
      <c r="G991" s="407"/>
      <c r="H991" s="407"/>
      <c r="I991" s="407"/>
      <c r="J991" s="407"/>
      <c r="K991" s="407"/>
      <c r="L991" s="407"/>
      <c r="M991" s="407"/>
      <c r="N991" s="407"/>
      <c r="O991" s="407"/>
      <c r="P991" s="407"/>
      <c r="Q991" s="407"/>
      <c r="R991" s="407"/>
      <c r="S991" s="407"/>
      <c r="T991" s="407"/>
      <c r="U991" s="407"/>
      <c r="V991" s="407"/>
      <c r="W991" s="407"/>
      <c r="X991" s="407"/>
      <c r="Y991" s="407"/>
      <c r="Z991" s="407"/>
      <c r="AA991" s="407"/>
      <c r="AB991" s="407"/>
    </row>
    <row r="992" spans="1:28" x14ac:dyDescent="0.25">
      <c r="A992" s="471"/>
      <c r="B992" s="407"/>
      <c r="C992" s="471"/>
      <c r="D992" s="407"/>
      <c r="E992" s="536"/>
      <c r="F992" s="407"/>
      <c r="G992" s="407"/>
      <c r="H992" s="407"/>
      <c r="I992" s="407"/>
      <c r="J992" s="407"/>
      <c r="K992" s="407"/>
      <c r="L992" s="407"/>
      <c r="M992" s="407"/>
      <c r="N992" s="407"/>
      <c r="O992" s="407"/>
      <c r="P992" s="407"/>
      <c r="Q992" s="407"/>
      <c r="R992" s="407"/>
      <c r="S992" s="407"/>
      <c r="T992" s="407"/>
      <c r="U992" s="407"/>
      <c r="V992" s="407"/>
      <c r="W992" s="407"/>
      <c r="X992" s="407"/>
      <c r="Y992" s="407"/>
      <c r="Z992" s="407"/>
      <c r="AA992" s="407"/>
      <c r="AB992" s="407"/>
    </row>
    <row r="993" spans="1:28" x14ac:dyDescent="0.25">
      <c r="A993" s="471"/>
      <c r="B993" s="407"/>
      <c r="C993" s="471"/>
      <c r="D993" s="407"/>
      <c r="E993" s="536"/>
      <c r="F993" s="407"/>
      <c r="G993" s="407"/>
      <c r="H993" s="407"/>
      <c r="I993" s="407"/>
      <c r="J993" s="407"/>
      <c r="K993" s="407"/>
      <c r="L993" s="407"/>
      <c r="M993" s="407"/>
      <c r="N993" s="407"/>
      <c r="O993" s="407"/>
      <c r="P993" s="407"/>
      <c r="Q993" s="407"/>
      <c r="R993" s="407"/>
      <c r="S993" s="407"/>
      <c r="T993" s="407"/>
      <c r="U993" s="407"/>
      <c r="V993" s="407"/>
      <c r="W993" s="407"/>
      <c r="X993" s="407"/>
      <c r="Y993" s="407"/>
      <c r="Z993" s="407"/>
      <c r="AA993" s="407"/>
      <c r="AB993" s="407"/>
    </row>
    <row r="994" spans="1:28" x14ac:dyDescent="0.25">
      <c r="A994" s="471"/>
      <c r="B994" s="407"/>
      <c r="C994" s="471"/>
      <c r="D994" s="407"/>
      <c r="E994" s="536"/>
      <c r="F994" s="407"/>
      <c r="G994" s="407"/>
      <c r="H994" s="407"/>
      <c r="I994" s="407"/>
      <c r="J994" s="407"/>
      <c r="K994" s="407"/>
      <c r="L994" s="407"/>
      <c r="M994" s="407"/>
      <c r="N994" s="407"/>
      <c r="O994" s="407"/>
      <c r="P994" s="407"/>
      <c r="Q994" s="407"/>
      <c r="R994" s="407"/>
      <c r="S994" s="407"/>
      <c r="T994" s="407"/>
      <c r="U994" s="407"/>
      <c r="V994" s="407"/>
      <c r="W994" s="407"/>
      <c r="X994" s="407"/>
      <c r="Y994" s="407"/>
      <c r="Z994" s="407"/>
      <c r="AA994" s="407"/>
      <c r="AB994" s="407"/>
    </row>
    <row r="995" spans="1:28" x14ac:dyDescent="0.25">
      <c r="A995" s="471"/>
      <c r="B995" s="407"/>
      <c r="C995" s="471"/>
      <c r="D995" s="407"/>
      <c r="E995" s="536"/>
      <c r="F995" s="407"/>
      <c r="G995" s="407"/>
      <c r="H995" s="407"/>
      <c r="I995" s="407"/>
      <c r="J995" s="407"/>
      <c r="K995" s="407"/>
      <c r="L995" s="407"/>
      <c r="M995" s="407"/>
      <c r="N995" s="407"/>
      <c r="O995" s="407"/>
      <c r="P995" s="407"/>
      <c r="Q995" s="407"/>
      <c r="R995" s="407"/>
      <c r="S995" s="407"/>
      <c r="T995" s="407"/>
      <c r="U995" s="407"/>
      <c r="V995" s="407"/>
      <c r="W995" s="407"/>
      <c r="X995" s="407"/>
      <c r="Y995" s="407"/>
      <c r="Z995" s="407"/>
      <c r="AA995" s="407"/>
      <c r="AB995" s="407"/>
    </row>
    <row r="996" spans="1:28" x14ac:dyDescent="0.25">
      <c r="A996" s="471"/>
      <c r="B996" s="407"/>
      <c r="C996" s="471"/>
      <c r="D996" s="407"/>
      <c r="E996" s="536"/>
      <c r="F996" s="407"/>
      <c r="G996" s="407"/>
      <c r="H996" s="407"/>
      <c r="I996" s="407"/>
      <c r="J996" s="407"/>
      <c r="K996" s="407"/>
      <c r="L996" s="407"/>
      <c r="M996" s="407"/>
      <c r="N996" s="407"/>
      <c r="O996" s="407"/>
      <c r="P996" s="407"/>
      <c r="Q996" s="407"/>
      <c r="R996" s="407"/>
      <c r="S996" s="407"/>
      <c r="T996" s="407"/>
      <c r="U996" s="407"/>
      <c r="V996" s="407"/>
      <c r="W996" s="407"/>
      <c r="X996" s="407"/>
      <c r="Y996" s="407"/>
      <c r="Z996" s="407"/>
      <c r="AA996" s="407"/>
      <c r="AB996" s="407"/>
    </row>
    <row r="997" spans="1:28" x14ac:dyDescent="0.25">
      <c r="A997" s="471"/>
      <c r="B997" s="407"/>
      <c r="C997" s="471"/>
      <c r="D997" s="407"/>
      <c r="E997" s="536"/>
      <c r="F997" s="407"/>
      <c r="G997" s="407"/>
      <c r="H997" s="407"/>
      <c r="I997" s="407"/>
      <c r="J997" s="407"/>
      <c r="K997" s="407"/>
      <c r="L997" s="407"/>
      <c r="M997" s="407"/>
      <c r="N997" s="407"/>
      <c r="O997" s="407"/>
      <c r="P997" s="407"/>
      <c r="Q997" s="407"/>
      <c r="R997" s="407"/>
      <c r="S997" s="407"/>
      <c r="T997" s="407"/>
      <c r="U997" s="407"/>
      <c r="V997" s="407"/>
      <c r="W997" s="407"/>
      <c r="X997" s="407"/>
      <c r="Y997" s="407"/>
      <c r="Z997" s="407"/>
      <c r="AA997" s="407"/>
      <c r="AB997" s="407"/>
    </row>
    <row r="998" spans="1:28" x14ac:dyDescent="0.25">
      <c r="A998" s="471"/>
      <c r="B998" s="407"/>
      <c r="C998" s="471"/>
      <c r="D998" s="407"/>
      <c r="E998" s="536"/>
      <c r="F998" s="407"/>
      <c r="G998" s="407"/>
      <c r="H998" s="407"/>
      <c r="I998" s="407"/>
      <c r="J998" s="407"/>
      <c r="K998" s="407"/>
      <c r="L998" s="407"/>
      <c r="M998" s="407"/>
      <c r="N998" s="407"/>
      <c r="O998" s="407"/>
      <c r="P998" s="407"/>
      <c r="Q998" s="407"/>
      <c r="R998" s="407"/>
      <c r="S998" s="407"/>
      <c r="T998" s="407"/>
      <c r="U998" s="407"/>
      <c r="V998" s="407"/>
      <c r="W998" s="407"/>
      <c r="X998" s="407"/>
      <c r="Y998" s="407"/>
      <c r="Z998" s="407"/>
      <c r="AA998" s="407"/>
      <c r="AB998" s="407"/>
    </row>
    <row r="999" spans="1:28" x14ac:dyDescent="0.25">
      <c r="A999" s="471"/>
      <c r="B999" s="407"/>
      <c r="C999" s="471"/>
      <c r="D999" s="407"/>
      <c r="E999" s="536"/>
      <c r="F999" s="407"/>
      <c r="G999" s="407"/>
      <c r="H999" s="407"/>
      <c r="I999" s="407"/>
      <c r="J999" s="407"/>
      <c r="K999" s="407"/>
      <c r="L999" s="407"/>
      <c r="M999" s="407"/>
      <c r="N999" s="407"/>
      <c r="O999" s="407"/>
      <c r="P999" s="407"/>
      <c r="Q999" s="407"/>
      <c r="R999" s="407"/>
      <c r="S999" s="407"/>
      <c r="T999" s="407"/>
      <c r="U999" s="407"/>
      <c r="V999" s="407"/>
      <c r="W999" s="407"/>
      <c r="X999" s="407"/>
      <c r="Y999" s="407"/>
      <c r="Z999" s="407"/>
      <c r="AA999" s="407"/>
      <c r="AB999" s="407"/>
    </row>
    <row r="1000" spans="1:28" x14ac:dyDescent="0.25">
      <c r="A1000" s="471"/>
      <c r="B1000" s="407"/>
      <c r="C1000" s="471"/>
      <c r="D1000" s="407"/>
      <c r="E1000" s="536"/>
      <c r="F1000" s="407"/>
      <c r="G1000" s="407"/>
      <c r="H1000" s="407"/>
      <c r="I1000" s="407"/>
      <c r="J1000" s="407"/>
      <c r="K1000" s="407"/>
      <c r="L1000" s="407"/>
      <c r="M1000" s="407"/>
      <c r="N1000" s="407"/>
      <c r="O1000" s="407"/>
      <c r="P1000" s="407"/>
      <c r="Q1000" s="407"/>
      <c r="R1000" s="407"/>
      <c r="S1000" s="407"/>
      <c r="T1000" s="407"/>
      <c r="U1000" s="407"/>
      <c r="V1000" s="407"/>
      <c r="W1000" s="407"/>
      <c r="X1000" s="407"/>
      <c r="Y1000" s="407"/>
      <c r="Z1000" s="407"/>
      <c r="AA1000" s="407"/>
      <c r="AB1000" s="407"/>
    </row>
    <row r="1001" spans="1:28" x14ac:dyDescent="0.25">
      <c r="A1001" s="471"/>
      <c r="B1001" s="407"/>
      <c r="C1001" s="471"/>
      <c r="D1001" s="407"/>
      <c r="E1001" s="536"/>
      <c r="F1001" s="407"/>
      <c r="G1001" s="407"/>
      <c r="H1001" s="407"/>
      <c r="I1001" s="407"/>
      <c r="J1001" s="407"/>
      <c r="K1001" s="407"/>
      <c r="L1001" s="407"/>
      <c r="M1001" s="407"/>
      <c r="N1001" s="407"/>
      <c r="O1001" s="407"/>
      <c r="P1001" s="407"/>
      <c r="Q1001" s="407"/>
      <c r="R1001" s="407"/>
      <c r="S1001" s="407"/>
      <c r="T1001" s="407"/>
      <c r="U1001" s="407"/>
      <c r="V1001" s="407"/>
      <c r="W1001" s="407"/>
      <c r="X1001" s="407"/>
      <c r="Y1001" s="407"/>
      <c r="Z1001" s="407"/>
      <c r="AA1001" s="407"/>
      <c r="AB1001" s="407"/>
    </row>
    <row r="1002" spans="1:28" x14ac:dyDescent="0.25">
      <c r="A1002" s="471"/>
      <c r="B1002" s="407"/>
      <c r="C1002" s="471"/>
      <c r="D1002" s="407"/>
      <c r="E1002" s="536"/>
      <c r="F1002" s="407"/>
      <c r="G1002" s="407"/>
      <c r="H1002" s="407"/>
      <c r="I1002" s="407"/>
      <c r="J1002" s="407"/>
      <c r="K1002" s="407"/>
      <c r="L1002" s="407"/>
      <c r="M1002" s="407"/>
      <c r="N1002" s="407"/>
      <c r="O1002" s="407"/>
      <c r="P1002" s="407"/>
      <c r="Q1002" s="407"/>
      <c r="R1002" s="407"/>
      <c r="S1002" s="407"/>
      <c r="T1002" s="407"/>
      <c r="U1002" s="407"/>
      <c r="V1002" s="407"/>
      <c r="W1002" s="407"/>
      <c r="X1002" s="407"/>
      <c r="Y1002" s="407"/>
      <c r="Z1002" s="407"/>
      <c r="AA1002" s="407"/>
      <c r="AB1002" s="407"/>
    </row>
    <row r="1003" spans="1:28" x14ac:dyDescent="0.25">
      <c r="A1003" s="471"/>
      <c r="B1003" s="407"/>
      <c r="C1003" s="471"/>
      <c r="D1003" s="407"/>
      <c r="E1003" s="536"/>
      <c r="F1003" s="407"/>
      <c r="G1003" s="407"/>
      <c r="H1003" s="407"/>
      <c r="I1003" s="407"/>
      <c r="J1003" s="407"/>
      <c r="K1003" s="407"/>
      <c r="L1003" s="407"/>
      <c r="M1003" s="407"/>
      <c r="N1003" s="407"/>
      <c r="O1003" s="407"/>
      <c r="P1003" s="407"/>
      <c r="Q1003" s="407"/>
      <c r="R1003" s="407"/>
      <c r="S1003" s="407"/>
      <c r="T1003" s="407"/>
      <c r="U1003" s="407"/>
      <c r="V1003" s="407"/>
      <c r="W1003" s="407"/>
      <c r="X1003" s="407"/>
      <c r="Y1003" s="407"/>
      <c r="Z1003" s="407"/>
      <c r="AA1003" s="407"/>
      <c r="AB1003" s="407"/>
    </row>
    <row r="1004" spans="1:28" x14ac:dyDescent="0.25">
      <c r="A1004" s="471"/>
      <c r="B1004" s="407"/>
      <c r="C1004" s="471"/>
      <c r="D1004" s="407"/>
      <c r="E1004" s="536"/>
      <c r="F1004" s="407"/>
      <c r="G1004" s="407"/>
      <c r="H1004" s="407"/>
      <c r="I1004" s="407"/>
      <c r="J1004" s="407"/>
      <c r="K1004" s="407"/>
      <c r="L1004" s="407"/>
      <c r="M1004" s="407"/>
      <c r="N1004" s="407"/>
      <c r="O1004" s="407"/>
      <c r="P1004" s="407"/>
      <c r="Q1004" s="407"/>
      <c r="R1004" s="407"/>
      <c r="S1004" s="407"/>
      <c r="T1004" s="407"/>
      <c r="U1004" s="407"/>
      <c r="V1004" s="407"/>
      <c r="W1004" s="407"/>
      <c r="X1004" s="407"/>
      <c r="Y1004" s="407"/>
      <c r="Z1004" s="407"/>
      <c r="AA1004" s="407"/>
      <c r="AB1004" s="407"/>
    </row>
    <row r="1005" spans="1:28" x14ac:dyDescent="0.25">
      <c r="A1005" s="471"/>
      <c r="B1005" s="407"/>
      <c r="C1005" s="471"/>
      <c r="D1005" s="407"/>
      <c r="E1005" s="536"/>
      <c r="F1005" s="407"/>
      <c r="G1005" s="407"/>
      <c r="H1005" s="407"/>
      <c r="I1005" s="407"/>
      <c r="J1005" s="407"/>
      <c r="K1005" s="407"/>
      <c r="L1005" s="407"/>
      <c r="M1005" s="407"/>
      <c r="N1005" s="407"/>
      <c r="O1005" s="407"/>
      <c r="P1005" s="407"/>
      <c r="Q1005" s="407"/>
      <c r="R1005" s="407"/>
      <c r="S1005" s="407"/>
      <c r="T1005" s="407"/>
      <c r="U1005" s="407"/>
      <c r="V1005" s="407"/>
      <c r="W1005" s="407"/>
      <c r="X1005" s="407"/>
      <c r="Y1005" s="407"/>
      <c r="Z1005" s="407"/>
      <c r="AA1005" s="407"/>
      <c r="AB1005" s="407"/>
    </row>
    <row r="1006" spans="1:28" x14ac:dyDescent="0.25">
      <c r="A1006" s="471"/>
      <c r="B1006" s="407"/>
      <c r="C1006" s="471"/>
      <c r="D1006" s="407"/>
      <c r="E1006" s="536"/>
      <c r="F1006" s="407"/>
      <c r="G1006" s="407"/>
      <c r="H1006" s="407"/>
      <c r="I1006" s="407"/>
      <c r="J1006" s="407"/>
      <c r="K1006" s="407"/>
      <c r="L1006" s="407"/>
      <c r="M1006" s="407"/>
      <c r="N1006" s="407"/>
      <c r="O1006" s="407"/>
      <c r="P1006" s="407"/>
      <c r="Q1006" s="407"/>
      <c r="R1006" s="407"/>
      <c r="S1006" s="407"/>
      <c r="T1006" s="407"/>
      <c r="U1006" s="407"/>
      <c r="V1006" s="407"/>
      <c r="W1006" s="407"/>
      <c r="X1006" s="407"/>
      <c r="Y1006" s="407"/>
      <c r="Z1006" s="407"/>
      <c r="AA1006" s="407"/>
      <c r="AB1006" s="407"/>
    </row>
  </sheetData>
  <autoFilter ref="A3:J3" xr:uid="{00000000-0009-0000-0000-000004000000}"/>
  <mergeCells count="9">
    <mergeCell ref="A42:I42"/>
    <mergeCell ref="A46:I46"/>
    <mergeCell ref="A2:D2"/>
    <mergeCell ref="A1:I1"/>
    <mergeCell ref="A4:I4"/>
    <mergeCell ref="A6:I6"/>
    <mergeCell ref="A7:I7"/>
    <mergeCell ref="A17:I17"/>
    <mergeCell ref="A27:I2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81F236E-61A9-48E8-B59B-B0F4DA48ED0A}">
  <sheetPr>
    <tabColor theme="4" tint="0.79998168889431442"/>
  </sheetPr>
  <dimension ref="A1:P35"/>
  <sheetViews>
    <sheetView zoomScaleNormal="100" workbookViewId="0">
      <pane ySplit="3" topLeftCell="A17" activePane="bottomLeft" state="frozen"/>
      <selection activeCell="O1" sqref="O1:O1048576"/>
      <selection pane="bottomLeft" activeCell="F21" sqref="F21"/>
    </sheetView>
  </sheetViews>
  <sheetFormatPr defaultColWidth="10.140625" defaultRowHeight="15" x14ac:dyDescent="0.25"/>
  <cols>
    <col min="1" max="1" width="10.140625" style="400"/>
    <col min="2" max="2" width="31" style="400" customWidth="1"/>
    <col min="3" max="3" width="19.5703125" style="566" bestFit="1" customWidth="1"/>
    <col min="4" max="4" width="40" style="400" customWidth="1"/>
    <col min="5" max="5" width="20.5703125" style="401" customWidth="1"/>
    <col min="6" max="6" width="43.85546875" style="400" customWidth="1"/>
    <col min="7" max="7" width="16.7109375" style="374" customWidth="1"/>
    <col min="8" max="8" width="49.5703125" style="374" customWidth="1"/>
    <col min="9" max="9" width="19.85546875" style="374" customWidth="1"/>
    <col min="10" max="10" width="60.5703125" style="374" customWidth="1"/>
    <col min="11" max="16384" width="10.140625" style="374"/>
  </cols>
  <sheetData>
    <row r="1" spans="1:16" ht="15.75" customHeight="1" x14ac:dyDescent="0.25">
      <c r="A1" s="652" t="s">
        <v>1154</v>
      </c>
      <c r="B1" s="653"/>
      <c r="C1" s="653"/>
      <c r="D1" s="653"/>
      <c r="E1" s="653"/>
      <c r="F1" s="653"/>
      <c r="G1" s="653"/>
      <c r="H1" s="653"/>
      <c r="I1" s="653"/>
      <c r="J1" s="653"/>
    </row>
    <row r="2" spans="1:16" ht="14.25" customHeight="1" x14ac:dyDescent="0.25">
      <c r="A2" s="568" t="s">
        <v>317</v>
      </c>
      <c r="B2" s="568"/>
      <c r="C2" s="569"/>
      <c r="D2" s="568"/>
      <c r="E2" s="375"/>
      <c r="F2" s="375"/>
      <c r="G2" s="376"/>
      <c r="H2" s="376"/>
      <c r="I2" s="376"/>
      <c r="J2" s="377" t="s">
        <v>241</v>
      </c>
      <c r="K2" s="376"/>
      <c r="L2" s="376"/>
      <c r="M2" s="378"/>
      <c r="N2" s="376"/>
      <c r="O2" s="376"/>
      <c r="P2" s="376"/>
    </row>
    <row r="3" spans="1:16" ht="60" x14ac:dyDescent="0.25">
      <c r="A3" s="379" t="s">
        <v>274</v>
      </c>
      <c r="B3" s="379" t="s">
        <v>267</v>
      </c>
      <c r="C3" s="379" t="s">
        <v>314</v>
      </c>
      <c r="D3" s="379" t="s">
        <v>272</v>
      </c>
      <c r="E3" s="379" t="s">
        <v>248</v>
      </c>
      <c r="F3" s="379" t="s">
        <v>249</v>
      </c>
      <c r="G3" s="545" t="s">
        <v>320</v>
      </c>
      <c r="H3" s="381" t="s">
        <v>291</v>
      </c>
      <c r="I3" s="546" t="s">
        <v>297</v>
      </c>
      <c r="J3" s="383" t="s">
        <v>291</v>
      </c>
    </row>
    <row r="4" spans="1:16" x14ac:dyDescent="0.25">
      <c r="A4" s="570" t="s">
        <v>255</v>
      </c>
      <c r="B4" s="571"/>
      <c r="C4" s="572"/>
      <c r="D4" s="571"/>
      <c r="E4" s="571"/>
      <c r="F4" s="571"/>
      <c r="G4" s="573"/>
      <c r="H4" s="573"/>
      <c r="I4" s="573"/>
      <c r="J4" s="574"/>
    </row>
    <row r="5" spans="1:16" ht="60" x14ac:dyDescent="0.25">
      <c r="A5" s="549">
        <v>1</v>
      </c>
      <c r="B5" s="575" t="s">
        <v>7</v>
      </c>
      <c r="C5" s="549">
        <v>18</v>
      </c>
      <c r="D5" s="550" t="s">
        <v>718</v>
      </c>
      <c r="E5" s="576">
        <v>57.12</v>
      </c>
      <c r="F5" s="575" t="s">
        <v>719</v>
      </c>
      <c r="G5" s="89"/>
      <c r="H5" s="89"/>
      <c r="I5" s="89"/>
      <c r="J5" s="89"/>
    </row>
    <row r="6" spans="1:16" ht="60" x14ac:dyDescent="0.25">
      <c r="A6" s="276">
        <v>2</v>
      </c>
      <c r="B6" s="575" t="s">
        <v>7</v>
      </c>
      <c r="C6" s="276">
        <v>18</v>
      </c>
      <c r="D6" s="577" t="s">
        <v>1155</v>
      </c>
      <c r="E6" s="386">
        <v>183.27</v>
      </c>
      <c r="F6" s="387" t="s">
        <v>1156</v>
      </c>
      <c r="G6" s="89"/>
      <c r="H6" s="89"/>
      <c r="I6" s="89"/>
      <c r="J6" s="89"/>
    </row>
    <row r="7" spans="1:16" ht="45" x14ac:dyDescent="0.25">
      <c r="A7" s="549">
        <v>3</v>
      </c>
      <c r="B7" s="575" t="s">
        <v>7</v>
      </c>
      <c r="C7" s="276"/>
      <c r="D7" s="384" t="s">
        <v>720</v>
      </c>
      <c r="E7" s="386">
        <v>0</v>
      </c>
      <c r="F7" s="387" t="s">
        <v>1157</v>
      </c>
      <c r="G7" s="89"/>
      <c r="H7" s="89"/>
      <c r="I7" s="89"/>
      <c r="J7" s="89"/>
    </row>
    <row r="8" spans="1:16" ht="120" x14ac:dyDescent="0.25">
      <c r="A8" s="276">
        <v>4</v>
      </c>
      <c r="B8" s="384" t="s">
        <v>27</v>
      </c>
      <c r="C8" s="276"/>
      <c r="D8" s="578" t="s">
        <v>1158</v>
      </c>
      <c r="E8" s="386">
        <v>306</v>
      </c>
      <c r="F8" s="579" t="s">
        <v>1159</v>
      </c>
      <c r="G8" s="89"/>
      <c r="H8" s="89"/>
      <c r="I8" s="89"/>
      <c r="J8" s="89"/>
    </row>
    <row r="9" spans="1:16" ht="90" x14ac:dyDescent="0.25">
      <c r="A9" s="549">
        <v>5</v>
      </c>
      <c r="B9" s="384" t="s">
        <v>27</v>
      </c>
      <c r="C9" s="276"/>
      <c r="D9" s="331" t="s">
        <v>721</v>
      </c>
      <c r="E9" s="580">
        <v>699.9</v>
      </c>
      <c r="F9" s="581" t="s">
        <v>1160</v>
      </c>
      <c r="G9" s="89"/>
      <c r="H9" s="89"/>
      <c r="I9" s="89"/>
      <c r="J9" s="89"/>
    </row>
    <row r="10" spans="1:16" x14ac:dyDescent="0.25">
      <c r="A10" s="570" t="s">
        <v>268</v>
      </c>
      <c r="B10" s="571"/>
      <c r="C10" s="572"/>
      <c r="D10" s="571"/>
      <c r="E10" s="571"/>
      <c r="F10" s="571"/>
      <c r="G10" s="573"/>
      <c r="H10" s="573"/>
      <c r="I10" s="573"/>
      <c r="J10" s="574"/>
    </row>
    <row r="11" spans="1:16" ht="60" x14ac:dyDescent="0.25">
      <c r="A11" s="549">
        <v>6</v>
      </c>
      <c r="B11" s="575" t="s">
        <v>722</v>
      </c>
      <c r="C11" s="549">
        <v>79</v>
      </c>
      <c r="D11" s="550" t="s">
        <v>723</v>
      </c>
      <c r="E11" s="576">
        <v>14.73</v>
      </c>
      <c r="F11" s="575" t="s">
        <v>1161</v>
      </c>
      <c r="G11" s="89"/>
      <c r="H11" s="89"/>
      <c r="I11" s="89"/>
      <c r="J11" s="89"/>
    </row>
    <row r="12" spans="1:16" ht="60" x14ac:dyDescent="0.25">
      <c r="A12" s="276">
        <v>7</v>
      </c>
      <c r="B12" s="384" t="s">
        <v>724</v>
      </c>
      <c r="C12" s="276"/>
      <c r="D12" s="582" t="s">
        <v>1162</v>
      </c>
      <c r="E12" s="580">
        <v>222</v>
      </c>
      <c r="F12" s="581" t="s">
        <v>725</v>
      </c>
      <c r="G12" s="89"/>
      <c r="H12" s="89"/>
      <c r="I12" s="89"/>
      <c r="J12" s="89"/>
    </row>
    <row r="13" spans="1:16" x14ac:dyDescent="0.25">
      <c r="A13" s="570" t="s">
        <v>269</v>
      </c>
      <c r="B13" s="571"/>
      <c r="C13" s="572"/>
      <c r="D13" s="571"/>
      <c r="E13" s="571"/>
      <c r="F13" s="571"/>
      <c r="G13" s="573"/>
      <c r="H13" s="573"/>
      <c r="I13" s="573"/>
      <c r="J13" s="574"/>
    </row>
    <row r="14" spans="1:16" ht="60" x14ac:dyDescent="0.25">
      <c r="A14" s="549">
        <v>8</v>
      </c>
      <c r="B14" s="575" t="s">
        <v>726</v>
      </c>
      <c r="C14" s="549">
        <v>118</v>
      </c>
      <c r="D14" s="550" t="s">
        <v>727</v>
      </c>
      <c r="E14" s="576">
        <v>360</v>
      </c>
      <c r="F14" s="575" t="s">
        <v>728</v>
      </c>
      <c r="G14" s="89"/>
      <c r="H14" s="89"/>
      <c r="I14" s="89"/>
      <c r="J14" s="89"/>
    </row>
    <row r="15" spans="1:16" ht="90" x14ac:dyDescent="0.25">
      <c r="A15" s="549">
        <v>9</v>
      </c>
      <c r="B15" s="575" t="s">
        <v>729</v>
      </c>
      <c r="C15" s="549">
        <v>98</v>
      </c>
      <c r="D15" s="550" t="s">
        <v>730</v>
      </c>
      <c r="E15" s="576">
        <v>280.89</v>
      </c>
      <c r="F15" s="575" t="s">
        <v>731</v>
      </c>
      <c r="G15" s="89"/>
      <c r="H15" s="89"/>
      <c r="I15" s="89"/>
      <c r="J15" s="89"/>
    </row>
    <row r="16" spans="1:16" ht="90" x14ac:dyDescent="0.25">
      <c r="A16" s="549">
        <v>10</v>
      </c>
      <c r="B16" s="575" t="s">
        <v>726</v>
      </c>
      <c r="C16" s="327">
        <v>118</v>
      </c>
      <c r="D16" s="583" t="s">
        <v>1163</v>
      </c>
      <c r="E16" s="584">
        <v>180</v>
      </c>
      <c r="F16" s="585" t="s">
        <v>732</v>
      </c>
      <c r="G16" s="393"/>
      <c r="H16" s="393"/>
      <c r="I16" s="393"/>
      <c r="J16" s="393"/>
    </row>
    <row r="17" spans="1:10" ht="90" x14ac:dyDescent="0.25">
      <c r="A17" s="549">
        <v>11</v>
      </c>
      <c r="B17" s="575" t="s">
        <v>729</v>
      </c>
      <c r="C17" s="327">
        <v>98</v>
      </c>
      <c r="D17" s="582" t="s">
        <v>1164</v>
      </c>
      <c r="E17" s="584">
        <v>15.25</v>
      </c>
      <c r="F17" s="446" t="s">
        <v>733</v>
      </c>
      <c r="G17" s="393"/>
      <c r="H17" s="393"/>
      <c r="I17" s="393"/>
      <c r="J17" s="393"/>
    </row>
    <row r="18" spans="1:10" ht="60" x14ac:dyDescent="0.25">
      <c r="A18" s="549">
        <v>12</v>
      </c>
      <c r="B18" s="575" t="s">
        <v>729</v>
      </c>
      <c r="C18" s="327"/>
      <c r="D18" s="582" t="s">
        <v>1165</v>
      </c>
      <c r="E18" s="586">
        <v>0</v>
      </c>
      <c r="F18" s="387" t="s">
        <v>1166</v>
      </c>
      <c r="G18" s="393"/>
      <c r="H18" s="393"/>
      <c r="I18" s="393"/>
      <c r="J18" s="393"/>
    </row>
    <row r="19" spans="1:10" ht="45" x14ac:dyDescent="0.25">
      <c r="A19" s="549">
        <v>13</v>
      </c>
      <c r="B19" s="554" t="s">
        <v>577</v>
      </c>
      <c r="C19" s="327">
        <v>103</v>
      </c>
      <c r="D19" s="582" t="s">
        <v>1167</v>
      </c>
      <c r="E19" s="586">
        <v>0</v>
      </c>
      <c r="F19" s="587" t="s">
        <v>1168</v>
      </c>
      <c r="G19" s="393"/>
      <c r="H19" s="393"/>
      <c r="I19" s="393"/>
      <c r="J19" s="393"/>
    </row>
    <row r="20" spans="1:10" ht="60" x14ac:dyDescent="0.25">
      <c r="A20" s="549">
        <v>14</v>
      </c>
      <c r="B20" s="554" t="s">
        <v>577</v>
      </c>
      <c r="C20" s="327"/>
      <c r="D20" s="582" t="s">
        <v>1241</v>
      </c>
      <c r="E20" s="600">
        <v>223</v>
      </c>
      <c r="F20" s="587" t="s">
        <v>1253</v>
      </c>
      <c r="G20" s="393"/>
      <c r="H20" s="393"/>
      <c r="I20" s="393"/>
      <c r="J20" s="393"/>
    </row>
    <row r="21" spans="1:10" ht="180" x14ac:dyDescent="0.25">
      <c r="A21" s="549">
        <v>15</v>
      </c>
      <c r="B21" s="554" t="s">
        <v>540</v>
      </c>
      <c r="C21" s="327"/>
      <c r="D21" s="456" t="s">
        <v>1169</v>
      </c>
      <c r="E21" s="584">
        <v>32.75</v>
      </c>
      <c r="F21" s="446" t="s">
        <v>1170</v>
      </c>
      <c r="G21" s="393"/>
      <c r="H21" s="393"/>
      <c r="I21" s="393"/>
      <c r="J21" s="393"/>
    </row>
    <row r="22" spans="1:10" ht="105" x14ac:dyDescent="0.25">
      <c r="A22" s="549">
        <v>16</v>
      </c>
      <c r="B22" s="554" t="s">
        <v>540</v>
      </c>
      <c r="C22" s="327"/>
      <c r="D22" s="456" t="s">
        <v>1171</v>
      </c>
      <c r="E22" s="586">
        <v>869.5</v>
      </c>
      <c r="F22" s="387" t="s">
        <v>1172</v>
      </c>
      <c r="G22" s="393"/>
      <c r="H22" s="393"/>
      <c r="I22" s="393"/>
      <c r="J22" s="393"/>
    </row>
    <row r="23" spans="1:10" ht="45" x14ac:dyDescent="0.25">
      <c r="A23" s="549">
        <v>17</v>
      </c>
      <c r="B23" s="554" t="s">
        <v>736</v>
      </c>
      <c r="C23" s="327"/>
      <c r="D23" s="582" t="s">
        <v>734</v>
      </c>
      <c r="E23" s="584">
        <v>6</v>
      </c>
      <c r="F23" s="588" t="s">
        <v>735</v>
      </c>
      <c r="G23" s="393"/>
      <c r="H23" s="393"/>
      <c r="I23" s="393"/>
      <c r="J23" s="393"/>
    </row>
    <row r="24" spans="1:10" ht="150" x14ac:dyDescent="0.25">
      <c r="A24" s="549">
        <v>18</v>
      </c>
      <c r="B24" s="554" t="s">
        <v>736</v>
      </c>
      <c r="C24" s="327"/>
      <c r="D24" s="582" t="s">
        <v>737</v>
      </c>
      <c r="E24" s="586">
        <v>0</v>
      </c>
      <c r="F24" s="589" t="s">
        <v>1173</v>
      </c>
      <c r="G24" s="393"/>
      <c r="H24" s="393"/>
      <c r="I24" s="393"/>
      <c r="J24" s="393"/>
    </row>
    <row r="25" spans="1:10" ht="105" x14ac:dyDescent="0.25">
      <c r="A25" s="549">
        <v>19</v>
      </c>
      <c r="B25" s="554" t="s">
        <v>736</v>
      </c>
      <c r="C25" s="327"/>
      <c r="D25" s="582" t="s">
        <v>738</v>
      </c>
      <c r="E25" s="586">
        <v>0</v>
      </c>
      <c r="F25" s="589" t="s">
        <v>1174</v>
      </c>
      <c r="G25" s="393"/>
      <c r="H25" s="393"/>
      <c r="I25" s="393"/>
      <c r="J25" s="393"/>
    </row>
    <row r="26" spans="1:10" ht="45" x14ac:dyDescent="0.25">
      <c r="A26" s="549">
        <v>20</v>
      </c>
      <c r="B26" s="554" t="s">
        <v>736</v>
      </c>
      <c r="C26" s="327"/>
      <c r="D26" s="578" t="s">
        <v>739</v>
      </c>
      <c r="E26" s="586">
        <v>0</v>
      </c>
      <c r="F26" s="589" t="s">
        <v>1175</v>
      </c>
      <c r="G26" s="393"/>
      <c r="H26" s="393"/>
      <c r="I26" s="393"/>
      <c r="J26" s="393"/>
    </row>
    <row r="27" spans="1:10" ht="165" x14ac:dyDescent="0.25">
      <c r="A27" s="549">
        <v>21</v>
      </c>
      <c r="B27" s="554" t="s">
        <v>540</v>
      </c>
      <c r="C27" s="327"/>
      <c r="D27" s="582" t="s">
        <v>1176</v>
      </c>
      <c r="E27" s="586">
        <v>277.2</v>
      </c>
      <c r="F27" s="589" t="s">
        <v>1177</v>
      </c>
      <c r="G27" s="393"/>
      <c r="H27" s="393"/>
      <c r="I27" s="393"/>
      <c r="J27" s="393"/>
    </row>
    <row r="28" spans="1:10" x14ac:dyDescent="0.25">
      <c r="A28" s="644" t="s">
        <v>318</v>
      </c>
      <c r="B28" s="645"/>
      <c r="C28" s="572"/>
      <c r="D28" s="571"/>
      <c r="E28" s="571"/>
      <c r="F28" s="571"/>
      <c r="G28" s="573"/>
      <c r="H28" s="573"/>
      <c r="I28" s="573"/>
      <c r="J28" s="574"/>
    </row>
    <row r="29" spans="1:10" ht="14.45" customHeight="1" x14ac:dyDescent="0.25">
      <c r="A29" s="644" t="s">
        <v>319</v>
      </c>
      <c r="B29" s="645"/>
      <c r="C29" s="572"/>
      <c r="D29" s="571"/>
      <c r="E29" s="571"/>
      <c r="F29" s="571"/>
      <c r="G29" s="573"/>
      <c r="H29" s="573"/>
      <c r="I29" s="573"/>
      <c r="J29" s="574"/>
    </row>
    <row r="30" spans="1:10" ht="75" x14ac:dyDescent="0.25">
      <c r="A30" s="553">
        <v>22</v>
      </c>
      <c r="B30" s="388" t="s">
        <v>740</v>
      </c>
      <c r="C30" s="276">
        <v>126</v>
      </c>
      <c r="D30" s="384" t="s">
        <v>741</v>
      </c>
      <c r="E30" s="580">
        <v>180</v>
      </c>
      <c r="F30" s="446" t="s">
        <v>742</v>
      </c>
      <c r="G30" s="89"/>
      <c r="H30" s="393"/>
      <c r="I30" s="89"/>
      <c r="J30" s="393"/>
    </row>
    <row r="31" spans="1:10" ht="45" x14ac:dyDescent="0.25">
      <c r="A31" s="590" t="s">
        <v>256</v>
      </c>
      <c r="B31" s="591"/>
      <c r="C31" s="592"/>
      <c r="D31" s="593"/>
      <c r="E31" s="562">
        <f>SUM(E4:E30)</f>
        <v>3907.6099999999997</v>
      </c>
      <c r="F31" s="563"/>
      <c r="G31" s="594"/>
      <c r="H31" s="595"/>
      <c r="I31" s="594">
        <f>SUM(I4:I30)</f>
        <v>0</v>
      </c>
      <c r="J31" s="596"/>
    </row>
    <row r="33" spans="4:6" x14ac:dyDescent="0.25">
      <c r="D33" s="402"/>
      <c r="E33" s="597"/>
    </row>
    <row r="34" spans="4:6" x14ac:dyDescent="0.25">
      <c r="D34" s="403"/>
      <c r="E34" s="403"/>
    </row>
    <row r="35" spans="4:6" x14ac:dyDescent="0.25">
      <c r="D35" s="403"/>
      <c r="E35" s="404"/>
      <c r="F35" s="598"/>
    </row>
  </sheetData>
  <autoFilter ref="A3:H3" xr:uid="{00000000-0009-0000-0000-000005000000}"/>
  <mergeCells count="3">
    <mergeCell ref="A1:J1"/>
    <mergeCell ref="A28:B28"/>
    <mergeCell ref="A29:B29"/>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D3DE056-CFBD-486D-96EB-AD291509AE7C}">
  <sheetPr>
    <tabColor theme="4" tint="0.79998168889431442"/>
  </sheetPr>
  <dimension ref="A1:Y1023"/>
  <sheetViews>
    <sheetView zoomScaleNormal="100" workbookViewId="0">
      <pane ySplit="3" topLeftCell="A4" activePane="bottomLeft" state="frozen"/>
      <selection activeCell="O1" sqref="O1:O1048576"/>
      <selection pane="bottomLeft" activeCell="M5" sqref="M5:M7"/>
    </sheetView>
  </sheetViews>
  <sheetFormatPr defaultColWidth="12.5703125" defaultRowHeight="13.5" x14ac:dyDescent="0.25"/>
  <cols>
    <col min="1" max="1" width="9.85546875" style="476" customWidth="1"/>
    <col min="2" max="2" width="21.85546875" style="408" customWidth="1"/>
    <col min="3" max="3" width="13.42578125" style="477" bestFit="1" customWidth="1"/>
    <col min="4" max="4" width="13.5703125" style="408" customWidth="1"/>
    <col min="5" max="5" width="22.28515625" style="408" customWidth="1"/>
    <col min="6" max="6" width="18.5703125" style="408" customWidth="1"/>
    <col min="7" max="7" width="28" style="408" customWidth="1"/>
    <col min="8" max="8" width="37.42578125" style="408" customWidth="1"/>
    <col min="9" max="9" width="18.5703125" style="408" customWidth="1"/>
    <col min="10" max="10" width="24.28515625" style="408" customWidth="1"/>
    <col min="11" max="11" width="10.140625" style="408" customWidth="1"/>
    <col min="12" max="12" width="10.42578125" style="408" customWidth="1"/>
    <col min="13" max="13" width="11.28515625" style="408" customWidth="1"/>
    <col min="14" max="14" width="54.85546875" style="406" customWidth="1"/>
    <col min="15" max="15" width="21.7109375" style="408" customWidth="1"/>
    <col min="16" max="16384" width="12.5703125" style="408"/>
  </cols>
  <sheetData>
    <row r="1" spans="1:25" ht="21" customHeight="1" x14ac:dyDescent="0.25">
      <c r="A1" s="672" t="s">
        <v>324</v>
      </c>
      <c r="B1" s="669"/>
      <c r="C1" s="669"/>
      <c r="D1" s="669"/>
      <c r="E1" s="669"/>
      <c r="F1" s="669"/>
      <c r="G1" s="669"/>
      <c r="H1" s="669"/>
      <c r="I1" s="669"/>
      <c r="J1" s="669"/>
      <c r="K1" s="669"/>
      <c r="L1" s="669"/>
      <c r="M1" s="669"/>
      <c r="N1" s="669"/>
      <c r="O1" s="669"/>
      <c r="P1" s="406"/>
      <c r="Q1" s="407"/>
      <c r="R1" s="407"/>
      <c r="S1" s="407"/>
      <c r="T1" s="407"/>
      <c r="U1" s="407"/>
      <c r="V1" s="407"/>
      <c r="W1" s="407"/>
      <c r="X1" s="407"/>
      <c r="Y1" s="407"/>
    </row>
    <row r="2" spans="1:25" ht="25.5" customHeight="1" x14ac:dyDescent="0.25">
      <c r="A2" s="673" t="s">
        <v>317</v>
      </c>
      <c r="B2" s="673"/>
      <c r="C2" s="673"/>
      <c r="D2" s="673"/>
      <c r="E2" s="673"/>
      <c r="F2" s="673"/>
      <c r="G2" s="673"/>
      <c r="H2" s="673"/>
      <c r="I2" s="673"/>
      <c r="J2" s="673"/>
      <c r="K2" s="673"/>
      <c r="L2" s="673"/>
      <c r="M2" s="673"/>
      <c r="N2" s="673"/>
      <c r="O2" s="673"/>
      <c r="P2" s="406"/>
      <c r="Q2" s="407"/>
      <c r="R2" s="407"/>
      <c r="S2" s="407"/>
      <c r="T2" s="407"/>
      <c r="U2" s="407"/>
      <c r="V2" s="407"/>
      <c r="W2" s="407"/>
      <c r="X2" s="407"/>
      <c r="Y2" s="407"/>
    </row>
    <row r="3" spans="1:25" s="413" customFormat="1" ht="78.75" customHeight="1" x14ac:dyDescent="0.25">
      <c r="A3" s="409" t="s">
        <v>274</v>
      </c>
      <c r="B3" s="409" t="s">
        <v>2</v>
      </c>
      <c r="C3" s="409" t="s">
        <v>314</v>
      </c>
      <c r="D3" s="409" t="s">
        <v>278</v>
      </c>
      <c r="E3" s="409" t="s">
        <v>279</v>
      </c>
      <c r="F3" s="409" t="s">
        <v>280</v>
      </c>
      <c r="G3" s="409" t="s">
        <v>1042</v>
      </c>
      <c r="H3" s="409" t="s">
        <v>1043</v>
      </c>
      <c r="I3" s="409" t="s">
        <v>1044</v>
      </c>
      <c r="J3" s="409" t="s">
        <v>288</v>
      </c>
      <c r="K3" s="409" t="s">
        <v>677</v>
      </c>
      <c r="L3" s="409" t="s">
        <v>678</v>
      </c>
      <c r="M3" s="409" t="s">
        <v>1045</v>
      </c>
      <c r="N3" s="409" t="s">
        <v>249</v>
      </c>
      <c r="O3" s="410" t="s">
        <v>1046</v>
      </c>
      <c r="P3" s="411"/>
      <c r="Q3" s="412"/>
      <c r="R3" s="412"/>
      <c r="S3" s="412"/>
      <c r="T3" s="412"/>
      <c r="U3" s="412"/>
      <c r="V3" s="412"/>
      <c r="W3" s="412"/>
      <c r="X3" s="412"/>
      <c r="Y3" s="412"/>
    </row>
    <row r="4" spans="1:25" ht="15" x14ac:dyDescent="0.25">
      <c r="A4" s="666" t="s">
        <v>375</v>
      </c>
      <c r="B4" s="668" t="s">
        <v>318</v>
      </c>
      <c r="C4" s="669"/>
      <c r="D4" s="669"/>
      <c r="E4" s="669"/>
      <c r="F4" s="669"/>
      <c r="G4" s="669"/>
      <c r="H4" s="669"/>
      <c r="I4" s="669"/>
      <c r="J4" s="669"/>
      <c r="K4" s="669"/>
      <c r="L4" s="669"/>
      <c r="M4" s="669"/>
      <c r="N4" s="669"/>
      <c r="O4" s="414"/>
      <c r="P4" s="406"/>
      <c r="Q4" s="407"/>
      <c r="R4" s="407"/>
      <c r="S4" s="407"/>
      <c r="T4" s="407"/>
      <c r="U4" s="407"/>
      <c r="V4" s="407"/>
      <c r="W4" s="407"/>
      <c r="X4" s="407"/>
      <c r="Y4" s="407"/>
    </row>
    <row r="5" spans="1:25" ht="30" x14ac:dyDescent="0.25">
      <c r="A5" s="667"/>
      <c r="B5" s="670"/>
      <c r="C5" s="415">
        <v>146</v>
      </c>
      <c r="D5" s="416"/>
      <c r="E5" s="416"/>
      <c r="F5" s="416"/>
      <c r="G5" s="416" t="s">
        <v>1047</v>
      </c>
      <c r="H5" s="416"/>
      <c r="I5" s="416"/>
      <c r="J5" s="416"/>
      <c r="K5" s="417">
        <v>1.2524999999999999</v>
      </c>
      <c r="L5" s="417">
        <v>21</v>
      </c>
      <c r="M5" s="418">
        <f>K5*L5</f>
        <v>26.302499999999998</v>
      </c>
      <c r="N5" s="416" t="s">
        <v>743</v>
      </c>
      <c r="O5" s="416"/>
      <c r="P5" s="406"/>
      <c r="Q5" s="407"/>
      <c r="R5" s="407"/>
      <c r="S5" s="407"/>
      <c r="T5" s="407"/>
      <c r="U5" s="407"/>
      <c r="V5" s="407"/>
      <c r="W5" s="407"/>
      <c r="X5" s="407"/>
      <c r="Y5" s="407"/>
    </row>
    <row r="6" spans="1:25" ht="30" x14ac:dyDescent="0.25">
      <c r="A6" s="667"/>
      <c r="B6" s="670"/>
      <c r="C6" s="415">
        <v>146</v>
      </c>
      <c r="D6" s="416"/>
      <c r="E6" s="416"/>
      <c r="F6" s="416"/>
      <c r="G6" s="416"/>
      <c r="H6" s="416" t="s">
        <v>744</v>
      </c>
      <c r="I6" s="416"/>
      <c r="J6" s="416"/>
      <c r="K6" s="417">
        <v>0.6</v>
      </c>
      <c r="L6" s="417">
        <v>16</v>
      </c>
      <c r="M6" s="418">
        <f>K6*L6</f>
        <v>9.6</v>
      </c>
      <c r="N6" s="416" t="s">
        <v>745</v>
      </c>
      <c r="O6" s="416"/>
      <c r="P6" s="406"/>
      <c r="Q6" s="407"/>
      <c r="R6" s="407"/>
      <c r="S6" s="407"/>
      <c r="T6" s="407"/>
      <c r="U6" s="407"/>
      <c r="V6" s="407"/>
      <c r="W6" s="407"/>
      <c r="X6" s="407"/>
      <c r="Y6" s="407"/>
    </row>
    <row r="7" spans="1:25" ht="30" x14ac:dyDescent="0.25">
      <c r="A7" s="667"/>
      <c r="B7" s="670"/>
      <c r="C7" s="415">
        <v>146</v>
      </c>
      <c r="D7" s="416"/>
      <c r="E7" s="416"/>
      <c r="F7" s="416"/>
      <c r="G7" s="416"/>
      <c r="H7" s="416" t="s">
        <v>746</v>
      </c>
      <c r="I7" s="416"/>
      <c r="J7" s="416"/>
      <c r="K7" s="417">
        <v>1.2524999999999999</v>
      </c>
      <c r="L7" s="417">
        <v>21</v>
      </c>
      <c r="M7" s="418">
        <f>K7*L7</f>
        <v>26.302499999999998</v>
      </c>
      <c r="N7" s="416" t="s">
        <v>747</v>
      </c>
      <c r="O7" s="416"/>
      <c r="P7" s="406"/>
      <c r="Q7" s="407"/>
      <c r="R7" s="407"/>
      <c r="S7" s="407"/>
      <c r="T7" s="407"/>
      <c r="U7" s="407"/>
      <c r="V7" s="407"/>
      <c r="W7" s="407"/>
      <c r="X7" s="407"/>
      <c r="Y7" s="407"/>
    </row>
    <row r="8" spans="1:25" ht="15" x14ac:dyDescent="0.25">
      <c r="A8" s="667"/>
      <c r="B8" s="671" t="s">
        <v>325</v>
      </c>
      <c r="C8" s="669"/>
      <c r="D8" s="669"/>
      <c r="E8" s="669"/>
      <c r="F8" s="669"/>
      <c r="G8" s="669"/>
      <c r="H8" s="669"/>
      <c r="I8" s="669"/>
      <c r="J8" s="669"/>
      <c r="K8" s="419">
        <f>SUM(K5:K7)</f>
        <v>3.105</v>
      </c>
      <c r="L8" s="419">
        <f>SUM(L5:L7)</f>
        <v>58</v>
      </c>
      <c r="M8" s="420">
        <f>SUM(M5:M7)</f>
        <v>62.204999999999998</v>
      </c>
      <c r="N8" s="421"/>
      <c r="O8" s="421" t="s">
        <v>1048</v>
      </c>
      <c r="P8" s="422"/>
      <c r="Q8" s="407"/>
      <c r="R8" s="407"/>
      <c r="S8" s="407"/>
      <c r="T8" s="407"/>
      <c r="U8" s="407"/>
      <c r="V8" s="407"/>
      <c r="W8" s="407"/>
      <c r="X8" s="407"/>
      <c r="Y8" s="407"/>
    </row>
    <row r="9" spans="1:25" ht="15" x14ac:dyDescent="0.25">
      <c r="A9" s="666" t="s">
        <v>376</v>
      </c>
      <c r="B9" s="668" t="s">
        <v>255</v>
      </c>
      <c r="C9" s="669"/>
      <c r="D9" s="669"/>
      <c r="E9" s="669"/>
      <c r="F9" s="669"/>
      <c r="G9" s="669"/>
      <c r="H9" s="669"/>
      <c r="I9" s="669"/>
      <c r="J9" s="669"/>
      <c r="K9" s="669"/>
      <c r="L9" s="669"/>
      <c r="M9" s="669"/>
      <c r="N9" s="669"/>
      <c r="O9" s="414"/>
      <c r="P9" s="406"/>
      <c r="Q9" s="407"/>
      <c r="R9" s="407"/>
      <c r="S9" s="407"/>
      <c r="T9" s="407"/>
      <c r="U9" s="407"/>
      <c r="V9" s="407"/>
      <c r="W9" s="407"/>
      <c r="X9" s="407"/>
      <c r="Y9" s="407"/>
    </row>
    <row r="10" spans="1:25" ht="60" x14ac:dyDescent="0.25">
      <c r="A10" s="667"/>
      <c r="B10" s="416" t="s">
        <v>748</v>
      </c>
      <c r="C10" s="415">
        <v>40</v>
      </c>
      <c r="D10" s="416"/>
      <c r="E10" s="416"/>
      <c r="F10" s="416"/>
      <c r="G10" s="416" t="s">
        <v>749</v>
      </c>
      <c r="H10" s="416"/>
      <c r="I10" s="416"/>
      <c r="J10" s="416"/>
      <c r="K10" s="418">
        <v>9.6000000000000002E-2</v>
      </c>
      <c r="L10" s="417">
        <v>9</v>
      </c>
      <c r="M10" s="418">
        <f t="shared" ref="M10:M17" si="0">K10*L10</f>
        <v>0.86399999999999999</v>
      </c>
      <c r="N10" s="423" t="s">
        <v>1049</v>
      </c>
      <c r="O10" s="416"/>
      <c r="P10" s="406"/>
      <c r="Q10" s="407"/>
      <c r="R10" s="407"/>
      <c r="S10" s="407"/>
      <c r="T10" s="407"/>
      <c r="U10" s="407"/>
      <c r="V10" s="407"/>
      <c r="W10" s="407"/>
      <c r="X10" s="407"/>
      <c r="Y10" s="407"/>
    </row>
    <row r="11" spans="1:25" ht="90" x14ac:dyDescent="0.25">
      <c r="A11" s="667"/>
      <c r="B11" s="416" t="s">
        <v>750</v>
      </c>
      <c r="C11" s="415">
        <v>50</v>
      </c>
      <c r="D11" s="416"/>
      <c r="E11" s="416"/>
      <c r="F11" s="416"/>
      <c r="G11" s="424" t="s">
        <v>751</v>
      </c>
      <c r="H11" s="416"/>
      <c r="I11" s="416"/>
      <c r="J11" s="416"/>
      <c r="K11" s="425">
        <v>0.13178000000000001</v>
      </c>
      <c r="L11" s="417">
        <v>38</v>
      </c>
      <c r="M11" s="418">
        <f t="shared" si="0"/>
        <v>5.0076400000000003</v>
      </c>
      <c r="N11" s="426" t="s">
        <v>1050</v>
      </c>
      <c r="O11" s="416"/>
      <c r="P11" s="406"/>
      <c r="Q11" s="407"/>
      <c r="R11" s="407"/>
      <c r="S11" s="407"/>
      <c r="T11" s="407"/>
      <c r="U11" s="407"/>
      <c r="V11" s="407"/>
      <c r="W11" s="407"/>
      <c r="X11" s="407"/>
      <c r="Y11" s="407"/>
    </row>
    <row r="12" spans="1:25" ht="60" x14ac:dyDescent="0.25">
      <c r="A12" s="667"/>
      <c r="B12" s="427" t="s">
        <v>37</v>
      </c>
      <c r="C12" s="428">
        <v>32</v>
      </c>
      <c r="D12" s="427"/>
      <c r="E12" s="427"/>
      <c r="F12" s="427"/>
      <c r="G12" s="427" t="s">
        <v>752</v>
      </c>
      <c r="H12" s="427"/>
      <c r="I12" s="427"/>
      <c r="J12" s="427"/>
      <c r="K12" s="427">
        <v>4.9162807000000003E-2</v>
      </c>
      <c r="L12" s="427">
        <v>2807</v>
      </c>
      <c r="M12" s="386">
        <f>+K12*L12</f>
        <v>137.99999924900001</v>
      </c>
      <c r="N12" s="429" t="s">
        <v>1051</v>
      </c>
      <c r="O12" s="416"/>
      <c r="P12" s="406"/>
      <c r="Q12" s="407"/>
      <c r="R12" s="407"/>
      <c r="S12" s="407"/>
      <c r="T12" s="407"/>
      <c r="U12" s="407"/>
      <c r="V12" s="407"/>
      <c r="W12" s="407"/>
      <c r="X12" s="407"/>
      <c r="Y12" s="407"/>
    </row>
    <row r="13" spans="1:25" ht="45" x14ac:dyDescent="0.25">
      <c r="A13" s="667"/>
      <c r="B13" s="427" t="s">
        <v>37</v>
      </c>
      <c r="C13" s="428">
        <v>32</v>
      </c>
      <c r="D13" s="427"/>
      <c r="E13" s="427"/>
      <c r="F13" s="427"/>
      <c r="G13" s="427" t="s">
        <v>753</v>
      </c>
      <c r="H13" s="427"/>
      <c r="I13" s="427"/>
      <c r="J13" s="427"/>
      <c r="K13" s="427">
        <v>6.0999999999999999E-2</v>
      </c>
      <c r="L13" s="427">
        <v>88</v>
      </c>
      <c r="M13" s="385">
        <v>5.4</v>
      </c>
      <c r="N13" s="427" t="s">
        <v>1052</v>
      </c>
      <c r="O13" s="416"/>
      <c r="P13" s="406"/>
      <c r="Q13" s="407"/>
      <c r="R13" s="407"/>
      <c r="S13" s="407"/>
      <c r="T13" s="407"/>
      <c r="U13" s="407"/>
      <c r="V13" s="407"/>
      <c r="W13" s="407"/>
      <c r="X13" s="407"/>
      <c r="Y13" s="407"/>
    </row>
    <row r="14" spans="1:25" ht="30" x14ac:dyDescent="0.25">
      <c r="A14" s="667"/>
      <c r="B14" s="427" t="s">
        <v>37</v>
      </c>
      <c r="C14" s="428">
        <v>32</v>
      </c>
      <c r="D14" s="427"/>
      <c r="E14" s="427"/>
      <c r="F14" s="427"/>
      <c r="G14" s="427"/>
      <c r="H14" s="427" t="s">
        <v>754</v>
      </c>
      <c r="I14" s="427"/>
      <c r="J14" s="427"/>
      <c r="K14" s="427">
        <v>0.12</v>
      </c>
      <c r="L14" s="427">
        <v>46</v>
      </c>
      <c r="M14" s="386">
        <f>+L14*K14</f>
        <v>5.52</v>
      </c>
      <c r="N14" s="429" t="s">
        <v>1053</v>
      </c>
      <c r="O14" s="416"/>
      <c r="P14" s="406"/>
      <c r="Q14" s="407"/>
      <c r="R14" s="407"/>
      <c r="S14" s="407"/>
      <c r="T14" s="407"/>
      <c r="U14" s="407"/>
      <c r="V14" s="407"/>
      <c r="W14" s="407"/>
      <c r="X14" s="407"/>
      <c r="Y14" s="407"/>
    </row>
    <row r="15" spans="1:25" ht="64.5" customHeight="1" x14ac:dyDescent="0.25">
      <c r="A15" s="667"/>
      <c r="B15" s="416" t="s">
        <v>755</v>
      </c>
      <c r="C15" s="428">
        <v>32</v>
      </c>
      <c r="D15" s="416"/>
      <c r="E15" s="430" t="s">
        <v>756</v>
      </c>
      <c r="F15" s="430"/>
      <c r="G15" s="416"/>
      <c r="H15" s="416"/>
      <c r="I15" s="416"/>
      <c r="J15" s="416"/>
      <c r="K15" s="417">
        <v>7.4999999999999997E-3</v>
      </c>
      <c r="L15" s="417">
        <v>1612</v>
      </c>
      <c r="M15" s="418">
        <f t="shared" si="0"/>
        <v>12.09</v>
      </c>
      <c r="N15" s="430" t="s">
        <v>1054</v>
      </c>
      <c r="O15" s="416"/>
      <c r="P15" s="406"/>
      <c r="Q15" s="407"/>
      <c r="R15" s="407"/>
      <c r="S15" s="407"/>
      <c r="T15" s="407"/>
      <c r="U15" s="407"/>
      <c r="V15" s="407"/>
      <c r="W15" s="407"/>
      <c r="X15" s="407"/>
      <c r="Y15" s="407"/>
    </row>
    <row r="16" spans="1:25" ht="60" x14ac:dyDescent="0.25">
      <c r="A16" s="667"/>
      <c r="B16" s="416" t="s">
        <v>755</v>
      </c>
      <c r="C16" s="428">
        <v>32</v>
      </c>
      <c r="D16" s="416"/>
      <c r="E16" s="430" t="s">
        <v>757</v>
      </c>
      <c r="F16" s="430"/>
      <c r="G16" s="416"/>
      <c r="H16" s="416"/>
      <c r="I16" s="416"/>
      <c r="J16" s="416"/>
      <c r="K16" s="417">
        <v>1E-3</v>
      </c>
      <c r="L16" s="417">
        <v>55324</v>
      </c>
      <c r="M16" s="418">
        <f t="shared" si="0"/>
        <v>55.323999999999998</v>
      </c>
      <c r="N16" s="431" t="s">
        <v>1055</v>
      </c>
      <c r="O16" s="416"/>
      <c r="P16" s="406"/>
      <c r="Q16" s="407"/>
      <c r="R16" s="407"/>
      <c r="S16" s="407"/>
      <c r="T16" s="407"/>
      <c r="U16" s="407"/>
      <c r="V16" s="407"/>
      <c r="W16" s="407"/>
      <c r="X16" s="407"/>
      <c r="Y16" s="407"/>
    </row>
    <row r="17" spans="1:25" ht="90" x14ac:dyDescent="0.25">
      <c r="A17" s="667"/>
      <c r="B17" s="416" t="s">
        <v>755</v>
      </c>
      <c r="C17" s="428">
        <v>32</v>
      </c>
      <c r="D17" s="416"/>
      <c r="E17" s="430" t="s">
        <v>758</v>
      </c>
      <c r="F17" s="430"/>
      <c r="G17" s="416"/>
      <c r="H17" s="416"/>
      <c r="I17" s="416"/>
      <c r="J17" s="416"/>
      <c r="K17" s="417">
        <v>1.0249999999999999</v>
      </c>
      <c r="L17" s="417">
        <v>4</v>
      </c>
      <c r="M17" s="418">
        <f t="shared" si="0"/>
        <v>4.0999999999999996</v>
      </c>
      <c r="N17" s="431" t="s">
        <v>1056</v>
      </c>
      <c r="O17" s="416"/>
      <c r="P17" s="406"/>
      <c r="Q17" s="407"/>
      <c r="R17" s="407"/>
      <c r="S17" s="407"/>
      <c r="T17" s="407"/>
      <c r="U17" s="407"/>
      <c r="V17" s="407"/>
      <c r="W17" s="407"/>
      <c r="X17" s="407"/>
      <c r="Y17" s="407"/>
    </row>
    <row r="18" spans="1:25" ht="90" x14ac:dyDescent="0.25">
      <c r="A18" s="667"/>
      <c r="B18" s="416" t="s">
        <v>755</v>
      </c>
      <c r="C18" s="428">
        <v>32</v>
      </c>
      <c r="D18" s="416"/>
      <c r="E18" s="430"/>
      <c r="F18" s="430"/>
      <c r="G18" s="416"/>
      <c r="H18" s="416"/>
      <c r="I18" s="416"/>
      <c r="J18" s="432" t="s">
        <v>1057</v>
      </c>
      <c r="K18" s="432">
        <v>1.1160000000000001</v>
      </c>
      <c r="L18" s="417">
        <v>56</v>
      </c>
      <c r="M18" s="418">
        <f>+L18*K18</f>
        <v>62.496000000000009</v>
      </c>
      <c r="N18" s="433" t="s">
        <v>1058</v>
      </c>
      <c r="O18" s="416"/>
      <c r="P18" s="406"/>
      <c r="Q18" s="407"/>
      <c r="R18" s="407"/>
      <c r="S18" s="407"/>
      <c r="T18" s="407"/>
      <c r="U18" s="407"/>
      <c r="V18" s="407"/>
      <c r="W18" s="407"/>
      <c r="X18" s="407"/>
      <c r="Y18" s="407"/>
    </row>
    <row r="19" spans="1:25" ht="45" x14ac:dyDescent="0.25">
      <c r="A19" s="667"/>
      <c r="B19" s="416" t="s">
        <v>755</v>
      </c>
      <c r="C19" s="428">
        <v>32</v>
      </c>
      <c r="D19" s="416"/>
      <c r="E19" s="430"/>
      <c r="F19" s="430"/>
      <c r="G19" s="416"/>
      <c r="H19" s="416"/>
      <c r="I19" s="416"/>
      <c r="J19" s="432" t="s">
        <v>759</v>
      </c>
      <c r="K19" s="432"/>
      <c r="L19" s="417"/>
      <c r="M19" s="418">
        <v>0</v>
      </c>
      <c r="N19" s="433" t="s">
        <v>1059</v>
      </c>
      <c r="O19" s="416"/>
      <c r="P19" s="406"/>
      <c r="Q19" s="407"/>
      <c r="R19" s="407"/>
      <c r="S19" s="407"/>
      <c r="T19" s="407"/>
      <c r="U19" s="407"/>
      <c r="V19" s="407"/>
      <c r="W19" s="407"/>
      <c r="X19" s="407"/>
      <c r="Y19" s="407"/>
    </row>
    <row r="20" spans="1:25" ht="45" x14ac:dyDescent="0.25">
      <c r="A20" s="667"/>
      <c r="B20" s="416" t="s">
        <v>46</v>
      </c>
      <c r="C20" s="415">
        <v>50</v>
      </c>
      <c r="D20" s="416"/>
      <c r="E20" s="416" t="s">
        <v>760</v>
      </c>
      <c r="F20" s="416"/>
      <c r="G20" s="416"/>
      <c r="H20" s="416"/>
      <c r="I20" s="416"/>
      <c r="J20" s="416"/>
      <c r="K20" s="417"/>
      <c r="L20" s="417"/>
      <c r="M20" s="418">
        <v>0</v>
      </c>
      <c r="N20" s="433" t="s">
        <v>1060</v>
      </c>
      <c r="O20" s="416"/>
      <c r="P20" s="406"/>
      <c r="Q20" s="407"/>
      <c r="R20" s="407"/>
      <c r="S20" s="407"/>
      <c r="T20" s="407"/>
      <c r="U20" s="407"/>
      <c r="V20" s="407"/>
      <c r="W20" s="407"/>
      <c r="X20" s="407"/>
      <c r="Y20" s="407"/>
    </row>
    <row r="21" spans="1:25" ht="15" x14ac:dyDescent="0.25">
      <c r="A21" s="667"/>
      <c r="B21" s="671" t="s">
        <v>293</v>
      </c>
      <c r="C21" s="669"/>
      <c r="D21" s="669"/>
      <c r="E21" s="669"/>
      <c r="F21" s="669"/>
      <c r="G21" s="669"/>
      <c r="H21" s="669"/>
      <c r="I21" s="669"/>
      <c r="J21" s="669"/>
      <c r="K21" s="419"/>
      <c r="L21" s="419"/>
      <c r="M21" s="434">
        <f>SUM(M10:M20)</f>
        <v>288.80163924900006</v>
      </c>
      <c r="N21" s="421"/>
      <c r="O21" s="421" t="s">
        <v>1048</v>
      </c>
      <c r="P21" s="422"/>
      <c r="Q21" s="407"/>
      <c r="R21" s="407"/>
      <c r="S21" s="407"/>
      <c r="T21" s="407"/>
      <c r="U21" s="407"/>
      <c r="V21" s="407"/>
      <c r="W21" s="407"/>
      <c r="X21" s="407"/>
      <c r="Y21" s="407"/>
    </row>
    <row r="22" spans="1:25" ht="15" x14ac:dyDescent="0.25">
      <c r="A22" s="667"/>
      <c r="B22" s="668" t="s">
        <v>268</v>
      </c>
      <c r="C22" s="669"/>
      <c r="D22" s="669"/>
      <c r="E22" s="669"/>
      <c r="F22" s="669"/>
      <c r="G22" s="669"/>
      <c r="H22" s="669"/>
      <c r="I22" s="669"/>
      <c r="J22" s="669"/>
      <c r="K22" s="669"/>
      <c r="L22" s="669"/>
      <c r="M22" s="669"/>
      <c r="N22" s="669"/>
      <c r="O22" s="414"/>
      <c r="P22" s="406"/>
      <c r="Q22" s="407"/>
      <c r="R22" s="407"/>
      <c r="S22" s="407"/>
      <c r="T22" s="407"/>
      <c r="U22" s="407"/>
      <c r="V22" s="407"/>
      <c r="W22" s="407"/>
      <c r="X22" s="407"/>
      <c r="Y22" s="407"/>
    </row>
    <row r="23" spans="1:25" ht="30" x14ac:dyDescent="0.25">
      <c r="A23" s="667"/>
      <c r="B23" s="416" t="s">
        <v>512</v>
      </c>
      <c r="C23" s="415">
        <v>72</v>
      </c>
      <c r="D23" s="416"/>
      <c r="E23" s="416"/>
      <c r="F23" s="416"/>
      <c r="G23" s="416" t="s">
        <v>761</v>
      </c>
      <c r="H23" s="416"/>
      <c r="I23" s="416"/>
      <c r="J23" s="416"/>
      <c r="K23" s="417">
        <v>0.4</v>
      </c>
      <c r="L23" s="417">
        <v>12</v>
      </c>
      <c r="M23" s="418">
        <f>K23*L23</f>
        <v>4.8000000000000007</v>
      </c>
      <c r="N23" s="435" t="s">
        <v>1061</v>
      </c>
      <c r="O23" s="416"/>
      <c r="P23" s="406"/>
      <c r="Q23" s="407"/>
      <c r="R23" s="407"/>
      <c r="S23" s="407"/>
      <c r="T23" s="407"/>
      <c r="U23" s="407"/>
      <c r="V23" s="407"/>
      <c r="W23" s="407"/>
      <c r="X23" s="407"/>
      <c r="Y23" s="407"/>
    </row>
    <row r="24" spans="1:25" ht="45" x14ac:dyDescent="0.25">
      <c r="A24" s="667"/>
      <c r="B24" s="416" t="s">
        <v>512</v>
      </c>
      <c r="C24" s="415">
        <v>72</v>
      </c>
      <c r="D24" s="416"/>
      <c r="E24" s="416"/>
      <c r="F24" s="416"/>
      <c r="G24" s="416" t="s">
        <v>762</v>
      </c>
      <c r="H24" s="416"/>
      <c r="I24" s="416"/>
      <c r="J24" s="416"/>
      <c r="K24" s="417">
        <v>2</v>
      </c>
      <c r="L24" s="417">
        <v>38</v>
      </c>
      <c r="M24" s="418">
        <f>K24*L24</f>
        <v>76</v>
      </c>
      <c r="N24" s="435" t="s">
        <v>1062</v>
      </c>
      <c r="O24" s="416"/>
      <c r="P24" s="406"/>
      <c r="Q24" s="407"/>
      <c r="R24" s="407"/>
      <c r="S24" s="407"/>
      <c r="T24" s="407"/>
      <c r="U24" s="407"/>
      <c r="V24" s="407"/>
      <c r="W24" s="407"/>
      <c r="X24" s="407"/>
      <c r="Y24" s="407"/>
    </row>
    <row r="25" spans="1:25" ht="45" x14ac:dyDescent="0.25">
      <c r="A25" s="667"/>
      <c r="B25" s="416" t="s">
        <v>512</v>
      </c>
      <c r="C25" s="415">
        <v>72</v>
      </c>
      <c r="D25" s="416"/>
      <c r="E25" s="416"/>
      <c r="F25" s="416"/>
      <c r="G25" s="416" t="s">
        <v>763</v>
      </c>
      <c r="H25" s="416"/>
      <c r="I25" s="416"/>
      <c r="J25" s="416"/>
      <c r="K25" s="417">
        <v>0.5</v>
      </c>
      <c r="L25" s="417">
        <v>12</v>
      </c>
      <c r="M25" s="418">
        <f t="shared" ref="M25:M28" si="1">+L25*K25</f>
        <v>6</v>
      </c>
      <c r="N25" s="416" t="s">
        <v>1063</v>
      </c>
      <c r="O25" s="416"/>
      <c r="P25" s="406"/>
      <c r="Q25" s="407"/>
      <c r="R25" s="407"/>
      <c r="S25" s="407"/>
      <c r="T25" s="407"/>
      <c r="U25" s="407"/>
      <c r="V25" s="407"/>
      <c r="W25" s="407"/>
      <c r="X25" s="407"/>
      <c r="Y25" s="407"/>
    </row>
    <row r="26" spans="1:25" ht="54.75" customHeight="1" x14ac:dyDescent="0.25">
      <c r="A26" s="667"/>
      <c r="B26" s="416" t="s">
        <v>512</v>
      </c>
      <c r="C26" s="415">
        <v>72</v>
      </c>
      <c r="D26" s="416"/>
      <c r="E26" s="416" t="s">
        <v>764</v>
      </c>
      <c r="F26" s="416"/>
      <c r="G26" s="416"/>
      <c r="H26" s="416"/>
      <c r="I26" s="416"/>
      <c r="J26" s="416"/>
      <c r="K26" s="417">
        <v>0.05</v>
      </c>
      <c r="L26" s="417">
        <v>38</v>
      </c>
      <c r="M26" s="418">
        <f t="shared" si="1"/>
        <v>1.9000000000000001</v>
      </c>
      <c r="N26" s="435" t="s">
        <v>1064</v>
      </c>
      <c r="O26" s="416"/>
      <c r="P26" s="406"/>
      <c r="Q26" s="407"/>
      <c r="R26" s="407"/>
      <c r="S26" s="407"/>
      <c r="T26" s="407"/>
      <c r="U26" s="407"/>
      <c r="V26" s="407"/>
      <c r="W26" s="407"/>
      <c r="X26" s="407"/>
      <c r="Y26" s="407"/>
    </row>
    <row r="27" spans="1:25" ht="54.75" customHeight="1" x14ac:dyDescent="0.25">
      <c r="A27" s="667"/>
      <c r="B27" s="416" t="s">
        <v>512</v>
      </c>
      <c r="C27" s="415">
        <v>72</v>
      </c>
      <c r="D27" s="416"/>
      <c r="E27" s="416"/>
      <c r="F27" s="416"/>
      <c r="G27" s="416"/>
      <c r="H27" s="416" t="s">
        <v>765</v>
      </c>
      <c r="I27" s="416"/>
      <c r="J27" s="416"/>
      <c r="K27" s="417">
        <v>0.125</v>
      </c>
      <c r="L27" s="417">
        <v>12</v>
      </c>
      <c r="M27" s="418">
        <f t="shared" si="1"/>
        <v>1.5</v>
      </c>
      <c r="N27" s="416" t="s">
        <v>1065</v>
      </c>
      <c r="O27" s="416"/>
      <c r="P27" s="406"/>
      <c r="Q27" s="407"/>
      <c r="R27" s="407"/>
      <c r="S27" s="407"/>
      <c r="T27" s="407"/>
      <c r="U27" s="407"/>
      <c r="V27" s="407"/>
      <c r="W27" s="407"/>
      <c r="X27" s="407"/>
      <c r="Y27" s="407"/>
    </row>
    <row r="28" spans="1:25" ht="54.75" customHeight="1" x14ac:dyDescent="0.25">
      <c r="A28" s="667"/>
      <c r="B28" s="416" t="s">
        <v>512</v>
      </c>
      <c r="C28" s="415">
        <v>72</v>
      </c>
      <c r="D28" s="416"/>
      <c r="E28" s="416"/>
      <c r="F28" s="416"/>
      <c r="G28" s="416"/>
      <c r="H28" s="416" t="s">
        <v>766</v>
      </c>
      <c r="I28" s="416"/>
      <c r="J28" s="416"/>
      <c r="K28" s="417">
        <v>0.35</v>
      </c>
      <c r="L28" s="417">
        <v>38</v>
      </c>
      <c r="M28" s="418">
        <f t="shared" si="1"/>
        <v>13.299999999999999</v>
      </c>
      <c r="N28" s="436" t="s">
        <v>1066</v>
      </c>
      <c r="O28" s="416"/>
      <c r="P28" s="406"/>
      <c r="Q28" s="407"/>
      <c r="R28" s="407"/>
      <c r="S28" s="407"/>
      <c r="T28" s="407"/>
      <c r="U28" s="407"/>
      <c r="V28" s="407"/>
      <c r="W28" s="407"/>
      <c r="X28" s="407"/>
      <c r="Y28" s="407"/>
    </row>
    <row r="29" spans="1:25" ht="56.25" customHeight="1" x14ac:dyDescent="0.25">
      <c r="A29" s="667"/>
      <c r="B29" s="416" t="s">
        <v>532</v>
      </c>
      <c r="C29" s="415">
        <v>63</v>
      </c>
      <c r="D29" s="416"/>
      <c r="E29" s="416"/>
      <c r="F29" s="416"/>
      <c r="G29" s="416" t="s">
        <v>767</v>
      </c>
      <c r="H29" s="416"/>
      <c r="I29" s="416"/>
      <c r="J29" s="416"/>
      <c r="K29" s="417">
        <v>0.36</v>
      </c>
      <c r="L29" s="417">
        <v>38</v>
      </c>
      <c r="M29" s="418">
        <f>K29*L29</f>
        <v>13.68</v>
      </c>
      <c r="N29" s="416" t="s">
        <v>768</v>
      </c>
      <c r="O29" s="416"/>
      <c r="P29" s="406"/>
      <c r="Q29" s="407"/>
      <c r="R29" s="407"/>
      <c r="S29" s="407"/>
      <c r="T29" s="407"/>
      <c r="U29" s="407"/>
      <c r="V29" s="407"/>
      <c r="W29" s="407"/>
      <c r="X29" s="407"/>
      <c r="Y29" s="407"/>
    </row>
    <row r="30" spans="1:25" ht="45" x14ac:dyDescent="0.25">
      <c r="A30" s="667"/>
      <c r="B30" s="416" t="s">
        <v>532</v>
      </c>
      <c r="C30" s="415">
        <v>64</v>
      </c>
      <c r="D30" s="416"/>
      <c r="E30" s="416"/>
      <c r="F30" s="416"/>
      <c r="G30" s="416" t="s">
        <v>769</v>
      </c>
      <c r="H30" s="416"/>
      <c r="I30" s="416"/>
      <c r="J30" s="416"/>
      <c r="K30" s="417">
        <v>0.1</v>
      </c>
      <c r="L30" s="417">
        <v>56</v>
      </c>
      <c r="M30" s="437">
        <f>K30*L30</f>
        <v>5.6000000000000005</v>
      </c>
      <c r="N30" s="438" t="s">
        <v>1067</v>
      </c>
      <c r="O30" s="416">
        <v>103</v>
      </c>
      <c r="P30" s="406"/>
      <c r="Q30" s="407"/>
      <c r="R30" s="407"/>
      <c r="S30" s="407"/>
      <c r="T30" s="407"/>
      <c r="U30" s="407"/>
      <c r="V30" s="407"/>
      <c r="W30" s="407"/>
      <c r="X30" s="407"/>
      <c r="Y30" s="407"/>
    </row>
    <row r="31" spans="1:25" ht="45" x14ac:dyDescent="0.25">
      <c r="A31" s="667"/>
      <c r="B31" s="416" t="s">
        <v>78</v>
      </c>
      <c r="C31" s="415">
        <v>67</v>
      </c>
      <c r="D31" s="416"/>
      <c r="E31" s="416"/>
      <c r="F31" s="416" t="s">
        <v>1068</v>
      </c>
      <c r="G31" s="416"/>
      <c r="H31" s="416"/>
      <c r="I31" s="416"/>
      <c r="J31" s="416"/>
      <c r="K31" s="417">
        <v>5</v>
      </c>
      <c r="L31" s="439">
        <v>1</v>
      </c>
      <c r="M31" s="440">
        <v>5</v>
      </c>
      <c r="N31" s="441" t="s">
        <v>1069</v>
      </c>
      <c r="O31" s="416"/>
      <c r="P31" s="406"/>
      <c r="Q31" s="407"/>
      <c r="R31" s="407"/>
      <c r="S31" s="407"/>
      <c r="T31" s="407"/>
      <c r="U31" s="407"/>
      <c r="V31" s="407"/>
      <c r="W31" s="407"/>
      <c r="X31" s="407"/>
      <c r="Y31" s="407"/>
    </row>
    <row r="32" spans="1:25" ht="45" x14ac:dyDescent="0.25">
      <c r="A32" s="667"/>
      <c r="B32" s="416" t="s">
        <v>516</v>
      </c>
      <c r="C32" s="415">
        <v>73</v>
      </c>
      <c r="D32" s="416"/>
      <c r="E32" s="442" t="s">
        <v>770</v>
      </c>
      <c r="F32" s="416"/>
      <c r="G32" s="416"/>
      <c r="H32" s="416"/>
      <c r="I32" s="416"/>
      <c r="J32" s="416"/>
      <c r="K32" s="417">
        <v>0.1</v>
      </c>
      <c r="L32" s="417">
        <v>72</v>
      </c>
      <c r="M32" s="437">
        <f>K32*L32</f>
        <v>7.2</v>
      </c>
      <c r="N32" s="443" t="s">
        <v>771</v>
      </c>
      <c r="O32" s="416"/>
      <c r="P32" s="406"/>
      <c r="Q32" s="407"/>
      <c r="R32" s="407"/>
      <c r="S32" s="407"/>
      <c r="T32" s="407"/>
      <c r="U32" s="407"/>
      <c r="V32" s="407"/>
      <c r="W32" s="407"/>
      <c r="X32" s="407"/>
      <c r="Y32" s="407"/>
    </row>
    <row r="33" spans="1:25" ht="30" x14ac:dyDescent="0.25">
      <c r="A33" s="667"/>
      <c r="B33" s="416" t="s">
        <v>516</v>
      </c>
      <c r="C33" s="415">
        <v>73</v>
      </c>
      <c r="D33" s="416"/>
      <c r="E33" s="442"/>
      <c r="F33" s="416"/>
      <c r="G33" s="416" t="s">
        <v>772</v>
      </c>
      <c r="H33" s="416"/>
      <c r="I33" s="416"/>
      <c r="J33" s="416"/>
      <c r="K33" s="417">
        <v>0.32466</v>
      </c>
      <c r="L33" s="417">
        <f>722+89</f>
        <v>811</v>
      </c>
      <c r="M33" s="439">
        <f>K33*L33</f>
        <v>263.29926</v>
      </c>
      <c r="N33" s="444" t="s">
        <v>773</v>
      </c>
      <c r="O33" s="416"/>
      <c r="P33" s="406"/>
      <c r="Q33" s="407"/>
      <c r="R33" s="407"/>
      <c r="S33" s="407"/>
      <c r="T33" s="407"/>
      <c r="U33" s="407"/>
      <c r="V33" s="407"/>
      <c r="W33" s="407"/>
      <c r="X33" s="407"/>
      <c r="Y33" s="407"/>
    </row>
    <row r="34" spans="1:25" ht="30" x14ac:dyDescent="0.25">
      <c r="A34" s="667"/>
      <c r="B34" s="416" t="s">
        <v>516</v>
      </c>
      <c r="C34" s="415">
        <v>73</v>
      </c>
      <c r="D34" s="416"/>
      <c r="E34" s="442"/>
      <c r="F34" s="416"/>
      <c r="G34" s="416" t="s">
        <v>774</v>
      </c>
      <c r="H34" s="416"/>
      <c r="I34" s="416"/>
      <c r="J34" s="416"/>
      <c r="K34" s="417">
        <v>4.8</v>
      </c>
      <c r="L34" s="417">
        <v>15</v>
      </c>
      <c r="M34" s="439">
        <f>+L34*K34</f>
        <v>72</v>
      </c>
      <c r="N34" s="444" t="s">
        <v>775</v>
      </c>
      <c r="O34" s="416"/>
      <c r="P34" s="406"/>
      <c r="Q34" s="407"/>
      <c r="R34" s="407"/>
      <c r="S34" s="407"/>
      <c r="T34" s="407"/>
      <c r="U34" s="407"/>
      <c r="V34" s="407"/>
      <c r="W34" s="407"/>
      <c r="X34" s="407"/>
      <c r="Y34" s="407"/>
    </row>
    <row r="35" spans="1:25" ht="30" x14ac:dyDescent="0.25">
      <c r="A35" s="667"/>
      <c r="B35" s="416" t="s">
        <v>516</v>
      </c>
      <c r="C35" s="415">
        <v>73</v>
      </c>
      <c r="D35" s="416"/>
      <c r="E35" s="442"/>
      <c r="F35" s="416"/>
      <c r="G35" s="416" t="s">
        <v>776</v>
      </c>
      <c r="H35" s="416"/>
      <c r="I35" s="416"/>
      <c r="J35" s="416"/>
      <c r="K35" s="417">
        <v>6.6</v>
      </c>
      <c r="L35" s="417">
        <v>1</v>
      </c>
      <c r="M35" s="439">
        <v>6.6</v>
      </c>
      <c r="N35" s="444" t="s">
        <v>777</v>
      </c>
      <c r="O35" s="416"/>
      <c r="P35" s="406"/>
      <c r="Q35" s="407"/>
      <c r="R35" s="407"/>
      <c r="S35" s="407"/>
      <c r="T35" s="407"/>
      <c r="U35" s="407"/>
      <c r="V35" s="407"/>
      <c r="W35" s="407"/>
      <c r="X35" s="407"/>
      <c r="Y35" s="407"/>
    </row>
    <row r="36" spans="1:25" ht="30" x14ac:dyDescent="0.25">
      <c r="A36" s="667"/>
      <c r="B36" s="416" t="s">
        <v>516</v>
      </c>
      <c r="C36" s="415">
        <v>73</v>
      </c>
      <c r="D36" s="416"/>
      <c r="E36" s="442"/>
      <c r="F36" s="416"/>
      <c r="G36" s="416"/>
      <c r="H36" s="416" t="s">
        <v>778</v>
      </c>
      <c r="I36" s="416"/>
      <c r="J36" s="416"/>
      <c r="K36" s="417">
        <v>1.472</v>
      </c>
      <c r="L36" s="417">
        <v>18</v>
      </c>
      <c r="M36" s="439">
        <f t="shared" ref="M36:M44" si="2">+L36*K36</f>
        <v>26.495999999999999</v>
      </c>
      <c r="N36" s="444" t="s">
        <v>1070</v>
      </c>
      <c r="O36" s="416"/>
      <c r="P36" s="406"/>
      <c r="Q36" s="407"/>
      <c r="R36" s="407"/>
      <c r="S36" s="407"/>
      <c r="T36" s="407"/>
      <c r="U36" s="407"/>
      <c r="V36" s="407"/>
      <c r="W36" s="407"/>
      <c r="X36" s="407"/>
      <c r="Y36" s="407"/>
    </row>
    <row r="37" spans="1:25" ht="45" x14ac:dyDescent="0.25">
      <c r="A37" s="667"/>
      <c r="B37" s="416" t="s">
        <v>516</v>
      </c>
      <c r="C37" s="415">
        <v>73</v>
      </c>
      <c r="D37" s="416"/>
      <c r="E37" s="442"/>
      <c r="F37" s="416" t="s">
        <v>779</v>
      </c>
      <c r="G37" s="416"/>
      <c r="H37" s="416"/>
      <c r="I37" s="416"/>
      <c r="J37" s="416"/>
      <c r="K37" s="417">
        <v>0.27200000000000002</v>
      </c>
      <c r="L37" s="417">
        <v>722</v>
      </c>
      <c r="M37" s="439">
        <f t="shared" si="2"/>
        <v>196.38400000000001</v>
      </c>
      <c r="N37" s="444" t="s">
        <v>780</v>
      </c>
      <c r="O37" s="416"/>
      <c r="P37" s="406"/>
      <c r="Q37" s="407"/>
      <c r="R37" s="407"/>
      <c r="S37" s="407"/>
      <c r="T37" s="407"/>
      <c r="U37" s="407"/>
      <c r="V37" s="407"/>
      <c r="W37" s="407"/>
      <c r="X37" s="407"/>
      <c r="Y37" s="407"/>
    </row>
    <row r="38" spans="1:25" ht="30" x14ac:dyDescent="0.25">
      <c r="A38" s="667"/>
      <c r="B38" s="416" t="s">
        <v>516</v>
      </c>
      <c r="C38" s="415">
        <v>73</v>
      </c>
      <c r="D38" s="416"/>
      <c r="E38" s="442"/>
      <c r="F38" s="416"/>
      <c r="G38" s="416"/>
      <c r="H38" s="416" t="s">
        <v>781</v>
      </c>
      <c r="I38" s="416"/>
      <c r="J38" s="416"/>
      <c r="K38" s="417">
        <v>4.8</v>
      </c>
      <c r="L38" s="417">
        <v>35</v>
      </c>
      <c r="M38" s="439">
        <f t="shared" si="2"/>
        <v>168</v>
      </c>
      <c r="N38" s="444" t="s">
        <v>782</v>
      </c>
      <c r="O38" s="416"/>
      <c r="P38" s="406"/>
      <c r="Q38" s="407"/>
      <c r="R38" s="407"/>
      <c r="S38" s="407"/>
      <c r="T38" s="407"/>
      <c r="U38" s="407"/>
      <c r="V38" s="407"/>
      <c r="W38" s="407"/>
      <c r="X38" s="407"/>
      <c r="Y38" s="407"/>
    </row>
    <row r="39" spans="1:25" ht="105" x14ac:dyDescent="0.25">
      <c r="A39" s="667"/>
      <c r="B39" s="416" t="s">
        <v>501</v>
      </c>
      <c r="C39" s="415">
        <v>81</v>
      </c>
      <c r="D39" s="416"/>
      <c r="E39" s="442"/>
      <c r="F39" s="416"/>
      <c r="G39" s="416"/>
      <c r="H39" s="416" t="s">
        <v>1071</v>
      </c>
      <c r="I39" s="416"/>
      <c r="J39" s="416"/>
      <c r="K39" s="417">
        <v>1</v>
      </c>
      <c r="L39" s="417">
        <v>2</v>
      </c>
      <c r="M39" s="445">
        <f t="shared" si="2"/>
        <v>2</v>
      </c>
      <c r="N39" s="440" t="s">
        <v>1072</v>
      </c>
      <c r="O39" s="416"/>
      <c r="P39" s="406"/>
      <c r="Q39" s="407"/>
      <c r="R39" s="407"/>
      <c r="S39" s="407"/>
      <c r="T39" s="407"/>
      <c r="U39" s="407"/>
      <c r="V39" s="407"/>
      <c r="W39" s="407"/>
      <c r="X39" s="407"/>
      <c r="Y39" s="407"/>
    </row>
    <row r="40" spans="1:25" ht="105" x14ac:dyDescent="0.25">
      <c r="A40" s="667"/>
      <c r="B40" s="416" t="s">
        <v>501</v>
      </c>
      <c r="C40" s="415">
        <v>83</v>
      </c>
      <c r="D40" s="416"/>
      <c r="E40" s="442"/>
      <c r="F40" s="416"/>
      <c r="G40" s="416"/>
      <c r="H40" s="416" t="s">
        <v>1073</v>
      </c>
      <c r="I40" s="416"/>
      <c r="J40" s="416"/>
      <c r="K40" s="417">
        <v>0.3</v>
      </c>
      <c r="L40" s="417">
        <v>3</v>
      </c>
      <c r="M40" s="445">
        <f t="shared" si="2"/>
        <v>0.89999999999999991</v>
      </c>
      <c r="N40" s="433" t="s">
        <v>1074</v>
      </c>
      <c r="O40" s="416"/>
      <c r="P40" s="406"/>
      <c r="Q40" s="407"/>
      <c r="R40" s="407"/>
      <c r="S40" s="407"/>
      <c r="T40" s="407"/>
      <c r="U40" s="407"/>
      <c r="V40" s="407"/>
      <c r="W40" s="407"/>
      <c r="X40" s="407"/>
      <c r="Y40" s="407"/>
    </row>
    <row r="41" spans="1:25" ht="60" x14ac:dyDescent="0.25">
      <c r="A41" s="667"/>
      <c r="B41" s="416" t="s">
        <v>501</v>
      </c>
      <c r="C41" s="415">
        <v>83</v>
      </c>
      <c r="D41" s="416"/>
      <c r="E41" s="442"/>
      <c r="F41" s="416"/>
      <c r="G41" s="416"/>
      <c r="H41" s="416" t="s">
        <v>1075</v>
      </c>
      <c r="I41" s="416"/>
      <c r="J41" s="416"/>
      <c r="K41" s="417">
        <v>0.75</v>
      </c>
      <c r="L41" s="417">
        <v>2</v>
      </c>
      <c r="M41" s="445">
        <f t="shared" si="2"/>
        <v>1.5</v>
      </c>
      <c r="N41" s="440" t="s">
        <v>1076</v>
      </c>
      <c r="O41" s="416"/>
      <c r="P41" s="406"/>
      <c r="Q41" s="407"/>
      <c r="R41" s="407"/>
      <c r="S41" s="407"/>
      <c r="T41" s="407"/>
      <c r="U41" s="407"/>
      <c r="V41" s="407"/>
      <c r="W41" s="407"/>
      <c r="X41" s="407"/>
      <c r="Y41" s="407"/>
    </row>
    <row r="42" spans="1:25" ht="75" x14ac:dyDescent="0.25">
      <c r="A42" s="667"/>
      <c r="B42" s="416" t="s">
        <v>501</v>
      </c>
      <c r="C42" s="415">
        <v>83</v>
      </c>
      <c r="D42" s="416"/>
      <c r="E42" s="442"/>
      <c r="F42" s="416"/>
      <c r="G42" s="416"/>
      <c r="H42" s="416" t="s">
        <v>1077</v>
      </c>
      <c r="I42" s="416"/>
      <c r="J42" s="416"/>
      <c r="K42" s="417">
        <v>0.3</v>
      </c>
      <c r="L42" s="417">
        <v>40</v>
      </c>
      <c r="M42" s="445">
        <f t="shared" si="2"/>
        <v>12</v>
      </c>
      <c r="N42" s="433" t="s">
        <v>1078</v>
      </c>
      <c r="O42" s="416"/>
      <c r="P42" s="406"/>
      <c r="Q42" s="407"/>
      <c r="R42" s="407"/>
      <c r="S42" s="407"/>
      <c r="T42" s="407"/>
      <c r="U42" s="407"/>
      <c r="V42" s="407"/>
      <c r="W42" s="407"/>
      <c r="X42" s="407"/>
      <c r="Y42" s="407"/>
    </row>
    <row r="43" spans="1:25" ht="45" x14ac:dyDescent="0.25">
      <c r="A43" s="667"/>
      <c r="B43" s="416" t="s">
        <v>501</v>
      </c>
      <c r="C43" s="415">
        <v>83</v>
      </c>
      <c r="D43" s="416"/>
      <c r="E43" s="442"/>
      <c r="F43" s="416"/>
      <c r="G43" s="416"/>
      <c r="H43" s="416" t="s">
        <v>1079</v>
      </c>
      <c r="I43" s="416"/>
      <c r="J43" s="416"/>
      <c r="K43" s="417">
        <v>0.15</v>
      </c>
      <c r="L43" s="417">
        <v>38</v>
      </c>
      <c r="M43" s="445">
        <f t="shared" si="2"/>
        <v>5.7</v>
      </c>
      <c r="N43" s="433" t="s">
        <v>1080</v>
      </c>
      <c r="O43" s="416"/>
      <c r="P43" s="406"/>
      <c r="Q43" s="407"/>
      <c r="R43" s="407"/>
      <c r="S43" s="407"/>
      <c r="T43" s="407"/>
      <c r="U43" s="407"/>
      <c r="V43" s="407"/>
      <c r="W43" s="407"/>
      <c r="X43" s="407"/>
      <c r="Y43" s="407"/>
    </row>
    <row r="44" spans="1:25" ht="30" x14ac:dyDescent="0.25">
      <c r="A44" s="667"/>
      <c r="B44" s="416"/>
      <c r="C44" s="415"/>
      <c r="D44" s="416"/>
      <c r="E44" s="442"/>
      <c r="F44" s="416"/>
      <c r="G44" s="416"/>
      <c r="H44" s="416" t="s">
        <v>1081</v>
      </c>
      <c r="I44" s="416"/>
      <c r="J44" s="416"/>
      <c r="K44" s="417">
        <v>1</v>
      </c>
      <c r="L44" s="417">
        <v>1</v>
      </c>
      <c r="M44" s="445">
        <f t="shared" si="2"/>
        <v>1</v>
      </c>
      <c r="N44" s="433" t="s">
        <v>1082</v>
      </c>
      <c r="O44" s="416"/>
      <c r="P44" s="406"/>
      <c r="Q44" s="407"/>
      <c r="R44" s="407"/>
      <c r="S44" s="407"/>
      <c r="T44" s="407"/>
      <c r="U44" s="407"/>
      <c r="V44" s="407"/>
      <c r="W44" s="407"/>
      <c r="X44" s="407"/>
      <c r="Y44" s="407"/>
    </row>
    <row r="45" spans="1:25" ht="45" x14ac:dyDescent="0.25">
      <c r="A45" s="667"/>
      <c r="B45" s="416" t="s">
        <v>783</v>
      </c>
      <c r="C45" s="415">
        <v>65</v>
      </c>
      <c r="D45" s="416"/>
      <c r="E45" s="416" t="s">
        <v>784</v>
      </c>
      <c r="F45" s="416"/>
      <c r="G45" s="416"/>
      <c r="H45" s="416"/>
      <c r="I45" s="416"/>
      <c r="J45" s="416"/>
      <c r="K45" s="417">
        <v>20</v>
      </c>
      <c r="L45" s="417">
        <v>1</v>
      </c>
      <c r="M45" s="437">
        <f>K45*L45</f>
        <v>20</v>
      </c>
      <c r="N45" s="446" t="s">
        <v>785</v>
      </c>
      <c r="O45" s="416">
        <v>102</v>
      </c>
      <c r="P45" s="406"/>
      <c r="Q45" s="407"/>
      <c r="R45" s="407"/>
      <c r="S45" s="407"/>
      <c r="T45" s="407"/>
      <c r="U45" s="407"/>
      <c r="V45" s="407"/>
      <c r="W45" s="407"/>
      <c r="X45" s="407"/>
      <c r="Y45" s="407"/>
    </row>
    <row r="46" spans="1:25" ht="15" x14ac:dyDescent="0.25">
      <c r="A46" s="667"/>
      <c r="B46" s="671" t="s">
        <v>294</v>
      </c>
      <c r="C46" s="669"/>
      <c r="D46" s="669"/>
      <c r="E46" s="669"/>
      <c r="F46" s="669"/>
      <c r="G46" s="669"/>
      <c r="H46" s="669"/>
      <c r="I46" s="669"/>
      <c r="J46" s="669"/>
      <c r="K46" s="419"/>
      <c r="L46" s="419"/>
      <c r="M46" s="434">
        <f>SUM(M23:M45)</f>
        <v>910.85926000000006</v>
      </c>
      <c r="N46" s="421"/>
      <c r="O46" s="421" t="s">
        <v>1048</v>
      </c>
      <c r="P46" s="422"/>
      <c r="Q46" s="407"/>
      <c r="R46" s="407"/>
      <c r="S46" s="407"/>
      <c r="T46" s="407"/>
      <c r="U46" s="407"/>
      <c r="V46" s="407"/>
      <c r="W46" s="407"/>
      <c r="X46" s="407"/>
      <c r="Y46" s="407"/>
    </row>
    <row r="47" spans="1:25" ht="15" x14ac:dyDescent="0.25">
      <c r="A47" s="667"/>
      <c r="B47" s="668" t="s">
        <v>269</v>
      </c>
      <c r="C47" s="669"/>
      <c r="D47" s="669"/>
      <c r="E47" s="669"/>
      <c r="F47" s="669"/>
      <c r="G47" s="669"/>
      <c r="H47" s="669"/>
      <c r="I47" s="669"/>
      <c r="J47" s="669"/>
      <c r="K47" s="669"/>
      <c r="L47" s="669"/>
      <c r="M47" s="669"/>
      <c r="N47" s="669"/>
      <c r="O47" s="414"/>
      <c r="P47" s="406"/>
      <c r="Q47" s="407"/>
      <c r="R47" s="407"/>
      <c r="S47" s="407"/>
      <c r="T47" s="407"/>
      <c r="U47" s="407"/>
      <c r="V47" s="407"/>
      <c r="W47" s="407"/>
      <c r="X47" s="407"/>
      <c r="Y47" s="407"/>
    </row>
    <row r="48" spans="1:25" ht="30" x14ac:dyDescent="0.25">
      <c r="A48" s="667"/>
      <c r="B48" s="447" t="s">
        <v>786</v>
      </c>
      <c r="C48" s="448"/>
      <c r="D48" s="405"/>
      <c r="E48" s="405"/>
      <c r="F48" s="405"/>
      <c r="G48" s="405"/>
      <c r="H48" s="424" t="s">
        <v>787</v>
      </c>
      <c r="I48" s="405"/>
      <c r="J48" s="405"/>
      <c r="K48" s="405">
        <v>20</v>
      </c>
      <c r="L48" s="405">
        <v>1</v>
      </c>
      <c r="M48" s="449">
        <f>+L48*K48</f>
        <v>20</v>
      </c>
      <c r="N48" s="436" t="s">
        <v>1083</v>
      </c>
      <c r="O48" s="414"/>
      <c r="P48" s="406"/>
      <c r="Q48" s="407"/>
      <c r="R48" s="407"/>
      <c r="S48" s="407"/>
      <c r="T48" s="407"/>
      <c r="U48" s="407"/>
      <c r="V48" s="407"/>
      <c r="W48" s="407"/>
      <c r="X48" s="407"/>
      <c r="Y48" s="407"/>
    </row>
    <row r="49" spans="1:25" ht="45" x14ac:dyDescent="0.25">
      <c r="A49" s="667"/>
      <c r="B49" s="416" t="s">
        <v>788</v>
      </c>
      <c r="C49" s="450">
        <v>110</v>
      </c>
      <c r="D49" s="447"/>
      <c r="E49" s="451"/>
      <c r="F49" s="451"/>
      <c r="G49" s="451"/>
      <c r="H49" s="452" t="s">
        <v>789</v>
      </c>
      <c r="I49" s="451"/>
      <c r="J49" s="451"/>
      <c r="K49" s="453">
        <v>0.03</v>
      </c>
      <c r="L49" s="453">
        <v>1443</v>
      </c>
      <c r="M49" s="449">
        <f>+L49*K49</f>
        <v>43.29</v>
      </c>
      <c r="N49" s="452" t="s">
        <v>1084</v>
      </c>
      <c r="O49" s="416"/>
      <c r="P49" s="406"/>
      <c r="Q49" s="407"/>
      <c r="R49" s="407"/>
      <c r="S49" s="407"/>
      <c r="T49" s="407"/>
      <c r="U49" s="407"/>
      <c r="V49" s="407"/>
      <c r="W49" s="407"/>
      <c r="X49" s="407"/>
      <c r="Y49" s="407"/>
    </row>
    <row r="50" spans="1:25" ht="45" x14ac:dyDescent="0.25">
      <c r="A50" s="667"/>
      <c r="B50" s="416" t="s">
        <v>788</v>
      </c>
      <c r="C50" s="450">
        <v>110</v>
      </c>
      <c r="D50" s="454"/>
      <c r="E50" s="451"/>
      <c r="F50" s="451"/>
      <c r="G50" s="416" t="s">
        <v>790</v>
      </c>
      <c r="H50" s="416"/>
      <c r="I50" s="451"/>
      <c r="J50" s="451"/>
      <c r="K50" s="455">
        <f>0.4*12</f>
        <v>4.8000000000000007</v>
      </c>
      <c r="L50" s="455">
        <v>38</v>
      </c>
      <c r="M50" s="449">
        <f>+L50*K50</f>
        <v>182.40000000000003</v>
      </c>
      <c r="N50" s="416" t="s">
        <v>1085</v>
      </c>
      <c r="O50" s="416"/>
      <c r="P50" s="406"/>
      <c r="Q50" s="407"/>
      <c r="R50" s="407"/>
      <c r="S50" s="407"/>
      <c r="T50" s="407"/>
      <c r="U50" s="407"/>
      <c r="V50" s="407"/>
      <c r="W50" s="407"/>
      <c r="X50" s="407"/>
      <c r="Y50" s="407"/>
    </row>
    <row r="51" spans="1:25" ht="30" x14ac:dyDescent="0.25">
      <c r="A51" s="667"/>
      <c r="B51" s="416" t="s">
        <v>788</v>
      </c>
      <c r="C51" s="450">
        <v>110</v>
      </c>
      <c r="D51" s="454"/>
      <c r="E51" s="451"/>
      <c r="F51" s="451"/>
      <c r="G51" s="451"/>
      <c r="H51" s="416" t="s">
        <v>791</v>
      </c>
      <c r="I51" s="451"/>
      <c r="J51" s="451"/>
      <c r="K51" s="455">
        <v>0.6</v>
      </c>
      <c r="L51" s="455">
        <v>38</v>
      </c>
      <c r="M51" s="449">
        <f>+L51*K51</f>
        <v>22.8</v>
      </c>
      <c r="N51" s="416" t="s">
        <v>1086</v>
      </c>
      <c r="O51" s="416"/>
      <c r="P51" s="406"/>
      <c r="Q51" s="407"/>
      <c r="R51" s="407"/>
      <c r="S51" s="407"/>
      <c r="T51" s="407"/>
      <c r="U51" s="407"/>
      <c r="V51" s="407"/>
      <c r="W51" s="407"/>
      <c r="X51" s="407"/>
      <c r="Y51" s="407"/>
    </row>
    <row r="52" spans="1:25" ht="30" x14ac:dyDescent="0.25">
      <c r="A52" s="667"/>
      <c r="B52" s="451" t="s">
        <v>704</v>
      </c>
      <c r="C52" s="450">
        <v>120</v>
      </c>
      <c r="D52" s="454"/>
      <c r="E52" s="451"/>
      <c r="F52" s="454"/>
      <c r="G52" s="454" t="s">
        <v>792</v>
      </c>
      <c r="H52" s="451"/>
      <c r="I52" s="451"/>
      <c r="J52" s="451"/>
      <c r="K52" s="453">
        <v>0.05</v>
      </c>
      <c r="L52" s="453">
        <v>12</v>
      </c>
      <c r="M52" s="449">
        <f>+L52*K52</f>
        <v>0.60000000000000009</v>
      </c>
      <c r="N52" s="447" t="s">
        <v>1087</v>
      </c>
      <c r="O52" s="416"/>
      <c r="P52" s="406"/>
      <c r="Q52" s="407"/>
      <c r="R52" s="407"/>
      <c r="S52" s="407"/>
      <c r="T52" s="407"/>
      <c r="U52" s="407"/>
      <c r="V52" s="407"/>
      <c r="W52" s="407"/>
      <c r="X52" s="407"/>
      <c r="Y52" s="407"/>
    </row>
    <row r="53" spans="1:25" ht="30" x14ac:dyDescent="0.25">
      <c r="A53" s="667"/>
      <c r="B53" s="451" t="s">
        <v>458</v>
      </c>
      <c r="C53" s="450"/>
      <c r="D53" s="416"/>
      <c r="E53" s="456" t="s">
        <v>793</v>
      </c>
      <c r="F53" s="451"/>
      <c r="G53" s="451"/>
      <c r="H53" s="451"/>
      <c r="I53" s="451"/>
      <c r="J53" s="451"/>
      <c r="K53" s="457">
        <v>6.75</v>
      </c>
      <c r="L53" s="457">
        <v>1</v>
      </c>
      <c r="M53" s="458">
        <f t="shared" ref="M53" si="3">+L53*K53</f>
        <v>6.75</v>
      </c>
      <c r="N53" s="446" t="s">
        <v>794</v>
      </c>
      <c r="O53" s="416"/>
      <c r="P53" s="406"/>
      <c r="Q53" s="407"/>
      <c r="R53" s="407"/>
      <c r="S53" s="407"/>
      <c r="T53" s="407"/>
      <c r="U53" s="407"/>
      <c r="V53" s="407"/>
      <c r="W53" s="407"/>
      <c r="X53" s="407"/>
      <c r="Y53" s="407"/>
    </row>
    <row r="54" spans="1:25" ht="15" x14ac:dyDescent="0.25">
      <c r="A54" s="667"/>
      <c r="B54" s="671" t="s">
        <v>295</v>
      </c>
      <c r="C54" s="669"/>
      <c r="D54" s="669"/>
      <c r="E54" s="669"/>
      <c r="F54" s="669"/>
      <c r="G54" s="669"/>
      <c r="H54" s="669"/>
      <c r="I54" s="669"/>
      <c r="J54" s="669"/>
      <c r="K54" s="419"/>
      <c r="L54" s="419"/>
      <c r="M54" s="434">
        <f>SUM(M48:M53)</f>
        <v>275.84000000000003</v>
      </c>
      <c r="N54" s="421"/>
      <c r="O54" s="421" t="s">
        <v>1048</v>
      </c>
      <c r="P54" s="422"/>
      <c r="Q54" s="407"/>
      <c r="R54" s="407"/>
      <c r="S54" s="407"/>
      <c r="T54" s="407"/>
      <c r="U54" s="407"/>
      <c r="V54" s="407"/>
      <c r="W54" s="407"/>
      <c r="X54" s="407"/>
      <c r="Y54" s="407"/>
    </row>
    <row r="55" spans="1:25" ht="15" x14ac:dyDescent="0.25">
      <c r="A55" s="667"/>
      <c r="B55" s="668" t="s">
        <v>326</v>
      </c>
      <c r="C55" s="669"/>
      <c r="D55" s="669"/>
      <c r="E55" s="669"/>
      <c r="F55" s="669"/>
      <c r="G55" s="669"/>
      <c r="H55" s="669"/>
      <c r="I55" s="669"/>
      <c r="J55" s="669"/>
      <c r="K55" s="669"/>
      <c r="L55" s="669"/>
      <c r="M55" s="669"/>
      <c r="N55" s="669"/>
      <c r="O55" s="414"/>
      <c r="P55" s="406"/>
      <c r="Q55" s="407"/>
      <c r="R55" s="407"/>
      <c r="S55" s="407"/>
      <c r="T55" s="407"/>
      <c r="U55" s="407"/>
      <c r="V55" s="407"/>
      <c r="W55" s="407"/>
      <c r="X55" s="407"/>
      <c r="Y55" s="407"/>
    </row>
    <row r="56" spans="1:25" ht="30" x14ac:dyDescent="0.25">
      <c r="A56" s="667"/>
      <c r="B56" s="447" t="s">
        <v>615</v>
      </c>
      <c r="C56" s="459">
        <v>194</v>
      </c>
      <c r="D56" s="416"/>
      <c r="E56" s="416"/>
      <c r="F56" s="416"/>
      <c r="G56" s="416"/>
      <c r="H56" s="416"/>
      <c r="I56" s="416"/>
      <c r="J56" s="416" t="s">
        <v>795</v>
      </c>
      <c r="K56" s="417">
        <v>5</v>
      </c>
      <c r="L56" s="417">
        <v>38</v>
      </c>
      <c r="M56" s="418">
        <f>K56*L56</f>
        <v>190</v>
      </c>
      <c r="N56" s="416" t="s">
        <v>1088</v>
      </c>
      <c r="O56" s="416"/>
      <c r="P56" s="406"/>
      <c r="Q56" s="407"/>
      <c r="R56" s="407"/>
      <c r="S56" s="407"/>
      <c r="T56" s="407"/>
      <c r="U56" s="407"/>
      <c r="V56" s="407"/>
      <c r="W56" s="407"/>
      <c r="X56" s="407"/>
      <c r="Y56" s="407"/>
    </row>
    <row r="57" spans="1:25" ht="66" customHeight="1" x14ac:dyDescent="0.25">
      <c r="A57" s="667"/>
      <c r="B57" s="447" t="s">
        <v>615</v>
      </c>
      <c r="C57" s="459">
        <v>194</v>
      </c>
      <c r="D57" s="416"/>
      <c r="E57" s="416"/>
      <c r="F57" s="416"/>
      <c r="G57" s="416" t="s">
        <v>796</v>
      </c>
      <c r="H57" s="460"/>
      <c r="I57" s="416"/>
      <c r="J57" s="416"/>
      <c r="K57" s="417">
        <f>30000/100000</f>
        <v>0.3</v>
      </c>
      <c r="L57" s="417">
        <v>85</v>
      </c>
      <c r="M57" s="418">
        <f>K57*L57</f>
        <v>25.5</v>
      </c>
      <c r="N57" s="416" t="s">
        <v>1089</v>
      </c>
      <c r="O57" s="416"/>
      <c r="P57" s="406"/>
      <c r="Q57" s="407"/>
      <c r="R57" s="407"/>
      <c r="S57" s="407"/>
      <c r="T57" s="407"/>
      <c r="U57" s="407"/>
      <c r="V57" s="407"/>
      <c r="W57" s="407"/>
      <c r="X57" s="407"/>
      <c r="Y57" s="407"/>
    </row>
    <row r="58" spans="1:25" ht="60" x14ac:dyDescent="0.25">
      <c r="A58" s="667"/>
      <c r="B58" s="447" t="s">
        <v>615</v>
      </c>
      <c r="C58" s="459">
        <v>194</v>
      </c>
      <c r="D58" s="455"/>
      <c r="E58" s="460" t="s">
        <v>797</v>
      </c>
      <c r="F58" s="416"/>
      <c r="G58" s="460"/>
      <c r="H58" s="416"/>
      <c r="I58" s="416"/>
      <c r="J58" s="416"/>
      <c r="K58" s="417">
        <v>2000</v>
      </c>
      <c r="L58" s="417">
        <v>1</v>
      </c>
      <c r="M58" s="418">
        <f>K58*L58</f>
        <v>2000</v>
      </c>
      <c r="N58" s="416" t="s">
        <v>1090</v>
      </c>
      <c r="O58" s="416"/>
      <c r="P58" s="406"/>
      <c r="Q58" s="407"/>
      <c r="R58" s="407"/>
      <c r="S58" s="407"/>
      <c r="T58" s="407"/>
      <c r="U58" s="407"/>
      <c r="V58" s="407"/>
      <c r="W58" s="407"/>
      <c r="X58" s="407"/>
      <c r="Y58" s="407"/>
    </row>
    <row r="59" spans="1:25" ht="45" x14ac:dyDescent="0.25">
      <c r="A59" s="667"/>
      <c r="B59" s="447" t="s">
        <v>615</v>
      </c>
      <c r="C59" s="459">
        <v>194</v>
      </c>
      <c r="D59" s="455"/>
      <c r="E59" s="416"/>
      <c r="F59" s="416"/>
      <c r="G59" s="460" t="s">
        <v>798</v>
      </c>
      <c r="H59" s="416"/>
      <c r="I59" s="416"/>
      <c r="J59" s="416"/>
      <c r="K59" s="461">
        <f>M59/L59</f>
        <v>1.0610191082802547</v>
      </c>
      <c r="L59" s="417">
        <f>388+46+37</f>
        <v>471</v>
      </c>
      <c r="M59" s="418">
        <f>((388 *8500 *12) + (46*12000*12) +(37*8500*12))/100000</f>
        <v>499.74</v>
      </c>
      <c r="N59" s="416" t="s">
        <v>1091</v>
      </c>
      <c r="O59" s="416"/>
      <c r="P59" s="406"/>
      <c r="Q59" s="407"/>
      <c r="R59" s="407"/>
      <c r="S59" s="407"/>
      <c r="T59" s="407"/>
      <c r="U59" s="407"/>
      <c r="V59" s="407"/>
      <c r="W59" s="407"/>
      <c r="X59" s="407"/>
      <c r="Y59" s="407"/>
    </row>
    <row r="60" spans="1:25" ht="45" x14ac:dyDescent="0.25">
      <c r="A60" s="667"/>
      <c r="B60" s="447" t="s">
        <v>615</v>
      </c>
      <c r="C60" s="459">
        <v>194</v>
      </c>
      <c r="D60" s="455"/>
      <c r="E60" s="416"/>
      <c r="F60" s="416"/>
      <c r="G60" s="416"/>
      <c r="H60" s="460" t="s">
        <v>1092</v>
      </c>
      <c r="I60" s="416"/>
      <c r="J60" s="416"/>
      <c r="K60" s="461">
        <f>M60/L60</f>
        <v>1.3975796178343949</v>
      </c>
      <c r="L60" s="417">
        <v>471</v>
      </c>
      <c r="M60" s="418">
        <f>((11500*388*12) +(13000*46*12)+(11500 *37*12))/100000</f>
        <v>658.26</v>
      </c>
      <c r="N60" s="416" t="s">
        <v>1093</v>
      </c>
      <c r="O60" s="416"/>
      <c r="P60" s="406"/>
      <c r="Q60" s="407"/>
      <c r="R60" s="407"/>
      <c r="S60" s="407"/>
      <c r="T60" s="407"/>
      <c r="U60" s="407"/>
      <c r="V60" s="407"/>
      <c r="W60" s="407"/>
      <c r="X60" s="407"/>
      <c r="Y60" s="407"/>
    </row>
    <row r="61" spans="1:25" ht="30" x14ac:dyDescent="0.25">
      <c r="A61" s="667"/>
      <c r="B61" s="447" t="s">
        <v>615</v>
      </c>
      <c r="C61" s="459">
        <v>194</v>
      </c>
      <c r="D61" s="455"/>
      <c r="E61" s="416"/>
      <c r="F61" s="416"/>
      <c r="G61" s="416"/>
      <c r="H61" s="460" t="s">
        <v>799</v>
      </c>
      <c r="I61" s="416"/>
      <c r="J61" s="416"/>
      <c r="K61" s="461">
        <v>0.6</v>
      </c>
      <c r="L61" s="417">
        <v>10</v>
      </c>
      <c r="M61" s="437">
        <f t="shared" ref="M61:M65" si="4">K61*L61</f>
        <v>6</v>
      </c>
      <c r="N61" s="438" t="s">
        <v>800</v>
      </c>
      <c r="O61" s="416"/>
      <c r="P61" s="406"/>
      <c r="Q61" s="407"/>
      <c r="R61" s="407"/>
      <c r="S61" s="407"/>
      <c r="T61" s="407"/>
      <c r="U61" s="407"/>
      <c r="V61" s="407"/>
      <c r="W61" s="407"/>
      <c r="X61" s="407"/>
      <c r="Y61" s="407"/>
    </row>
    <row r="62" spans="1:25" ht="30" x14ac:dyDescent="0.25">
      <c r="A62" s="667"/>
      <c r="B62" s="447" t="s">
        <v>615</v>
      </c>
      <c r="C62" s="459">
        <v>194</v>
      </c>
      <c r="D62" s="455"/>
      <c r="E62" s="416"/>
      <c r="F62" s="416"/>
      <c r="G62" s="416"/>
      <c r="H62" s="460" t="s">
        <v>801</v>
      </c>
      <c r="I62" s="416"/>
      <c r="J62" s="416"/>
      <c r="K62" s="461">
        <v>2</v>
      </c>
      <c r="L62" s="417">
        <v>1</v>
      </c>
      <c r="M62" s="437">
        <f t="shared" si="4"/>
        <v>2</v>
      </c>
      <c r="N62" s="438" t="s">
        <v>802</v>
      </c>
      <c r="O62" s="416"/>
      <c r="P62" s="406"/>
      <c r="Q62" s="407"/>
      <c r="R62" s="407"/>
      <c r="S62" s="407"/>
      <c r="T62" s="407"/>
      <c r="U62" s="407"/>
      <c r="V62" s="407"/>
      <c r="W62" s="407"/>
      <c r="X62" s="407"/>
      <c r="Y62" s="407"/>
    </row>
    <row r="63" spans="1:25" ht="45" x14ac:dyDescent="0.25">
      <c r="A63" s="667"/>
      <c r="B63" s="447" t="s">
        <v>615</v>
      </c>
      <c r="C63" s="459">
        <v>194</v>
      </c>
      <c r="D63" s="455"/>
      <c r="E63" s="416"/>
      <c r="F63" s="416" t="s">
        <v>803</v>
      </c>
      <c r="G63" s="416"/>
      <c r="H63" s="460"/>
      <c r="I63" s="416"/>
      <c r="J63" s="416"/>
      <c r="K63" s="461">
        <v>4.8</v>
      </c>
      <c r="L63" s="417">
        <v>1</v>
      </c>
      <c r="M63" s="437">
        <f t="shared" si="4"/>
        <v>4.8</v>
      </c>
      <c r="N63" s="438" t="s">
        <v>1094</v>
      </c>
      <c r="O63" s="416"/>
      <c r="P63" s="406"/>
      <c r="Q63" s="407"/>
      <c r="R63" s="407"/>
      <c r="S63" s="407"/>
      <c r="T63" s="407"/>
      <c r="U63" s="407"/>
      <c r="V63" s="407"/>
      <c r="W63" s="407"/>
      <c r="X63" s="407"/>
      <c r="Y63" s="407"/>
    </row>
    <row r="64" spans="1:25" ht="30" x14ac:dyDescent="0.25">
      <c r="A64" s="667"/>
      <c r="B64" s="447" t="s">
        <v>615</v>
      </c>
      <c r="C64" s="459">
        <v>194</v>
      </c>
      <c r="D64" s="455"/>
      <c r="E64" s="416"/>
      <c r="F64" s="416" t="s">
        <v>804</v>
      </c>
      <c r="G64" s="416"/>
      <c r="H64" s="460"/>
      <c r="I64" s="416"/>
      <c r="J64" s="416"/>
      <c r="K64" s="461">
        <v>4.8</v>
      </c>
      <c r="L64" s="417">
        <v>37</v>
      </c>
      <c r="M64" s="439">
        <f t="shared" si="4"/>
        <v>177.6</v>
      </c>
      <c r="N64" s="462" t="s">
        <v>805</v>
      </c>
      <c r="O64" s="416"/>
      <c r="P64" s="406"/>
      <c r="Q64" s="407"/>
      <c r="R64" s="407"/>
      <c r="S64" s="407"/>
      <c r="T64" s="407"/>
      <c r="U64" s="407"/>
      <c r="V64" s="407"/>
      <c r="W64" s="407"/>
      <c r="X64" s="407"/>
      <c r="Y64" s="407"/>
    </row>
    <row r="65" spans="1:25" ht="45" x14ac:dyDescent="0.25">
      <c r="A65" s="667"/>
      <c r="B65" s="460" t="s">
        <v>610</v>
      </c>
      <c r="C65" s="415">
        <v>151</v>
      </c>
      <c r="D65" s="455"/>
      <c r="E65" s="416"/>
      <c r="F65" s="416" t="s">
        <v>806</v>
      </c>
      <c r="G65" s="416"/>
      <c r="H65" s="416"/>
      <c r="I65" s="416"/>
      <c r="J65" s="416"/>
      <c r="K65" s="417">
        <v>20</v>
      </c>
      <c r="L65" s="417">
        <v>1</v>
      </c>
      <c r="M65" s="418">
        <f t="shared" si="4"/>
        <v>20</v>
      </c>
      <c r="N65" s="416" t="s">
        <v>1095</v>
      </c>
      <c r="O65" s="416"/>
      <c r="P65" s="406"/>
      <c r="Q65" s="407"/>
      <c r="R65" s="407"/>
      <c r="S65" s="407"/>
      <c r="T65" s="407"/>
      <c r="U65" s="407"/>
      <c r="V65" s="407"/>
      <c r="W65" s="407"/>
      <c r="X65" s="407"/>
      <c r="Y65" s="407"/>
    </row>
    <row r="66" spans="1:25" ht="30" x14ac:dyDescent="0.25">
      <c r="A66" s="667"/>
      <c r="B66" s="463" t="s">
        <v>807</v>
      </c>
      <c r="C66" s="464">
        <v>159</v>
      </c>
      <c r="D66" s="463"/>
      <c r="E66" s="463"/>
      <c r="F66" s="463"/>
      <c r="G66" s="463" t="s">
        <v>807</v>
      </c>
      <c r="H66" s="463"/>
      <c r="I66" s="463"/>
      <c r="J66" s="463"/>
      <c r="K66" s="417"/>
      <c r="L66" s="417"/>
      <c r="M66" s="445">
        <v>0</v>
      </c>
      <c r="N66" s="465" t="s">
        <v>1096</v>
      </c>
      <c r="O66" s="416"/>
      <c r="P66" s="422"/>
      <c r="Q66" s="407"/>
      <c r="R66" s="407"/>
      <c r="S66" s="407"/>
      <c r="T66" s="407"/>
      <c r="U66" s="407"/>
      <c r="V66" s="407"/>
      <c r="W66" s="407"/>
      <c r="X66" s="407"/>
      <c r="Y66" s="407"/>
    </row>
    <row r="67" spans="1:25" ht="15" x14ac:dyDescent="0.25">
      <c r="A67" s="667"/>
      <c r="B67" s="671" t="s">
        <v>327</v>
      </c>
      <c r="C67" s="669"/>
      <c r="D67" s="669"/>
      <c r="E67" s="669"/>
      <c r="F67" s="669"/>
      <c r="G67" s="669"/>
      <c r="H67" s="669"/>
      <c r="I67" s="669"/>
      <c r="J67" s="669"/>
      <c r="K67" s="419"/>
      <c r="L67" s="419"/>
      <c r="M67" s="420">
        <f>SUM(M56:M66)</f>
        <v>3583.9</v>
      </c>
      <c r="N67" s="421"/>
      <c r="O67" s="421" t="s">
        <v>1048</v>
      </c>
      <c r="P67" s="422"/>
      <c r="Q67" s="407"/>
      <c r="R67" s="407"/>
      <c r="S67" s="407"/>
      <c r="T67" s="407"/>
      <c r="U67" s="407"/>
      <c r="V67" s="407"/>
      <c r="W67" s="407"/>
      <c r="X67" s="407"/>
      <c r="Y67" s="407"/>
    </row>
    <row r="68" spans="1:25" ht="15" x14ac:dyDescent="0.25">
      <c r="A68" s="664" t="s">
        <v>256</v>
      </c>
      <c r="B68" s="665"/>
      <c r="C68" s="665"/>
      <c r="D68" s="665"/>
      <c r="E68" s="665"/>
      <c r="F68" s="665"/>
      <c r="G68" s="665"/>
      <c r="H68" s="665"/>
      <c r="I68" s="665"/>
      <c r="J68" s="665"/>
      <c r="K68" s="466"/>
      <c r="L68" s="466"/>
      <c r="M68" s="467">
        <f>M8+M21+M46+M54+M67</f>
        <v>5121.6058992489998</v>
      </c>
      <c r="N68" s="468"/>
      <c r="O68" s="469" t="s">
        <v>1048</v>
      </c>
      <c r="P68" s="406"/>
      <c r="Q68" s="407"/>
      <c r="R68" s="407"/>
      <c r="S68" s="407"/>
      <c r="T68" s="407"/>
      <c r="U68" s="407"/>
      <c r="V68" s="407"/>
      <c r="W68" s="407"/>
      <c r="X68" s="407"/>
      <c r="Y68" s="407"/>
    </row>
    <row r="69" spans="1:25" x14ac:dyDescent="0.25">
      <c r="A69" s="470"/>
      <c r="B69" s="407"/>
      <c r="C69" s="471"/>
      <c r="D69" s="407"/>
      <c r="E69" s="407"/>
      <c r="F69" s="407"/>
      <c r="G69" s="407"/>
      <c r="H69" s="407"/>
      <c r="I69" s="407"/>
      <c r="J69" s="407"/>
      <c r="K69" s="472"/>
      <c r="L69" s="472"/>
      <c r="M69" s="472"/>
      <c r="N69" s="407"/>
      <c r="O69" s="407"/>
      <c r="P69" s="407"/>
      <c r="Q69" s="407"/>
      <c r="R69" s="407"/>
      <c r="S69" s="407"/>
      <c r="T69" s="407"/>
      <c r="U69" s="407"/>
      <c r="V69" s="407"/>
      <c r="W69" s="407"/>
      <c r="X69" s="407"/>
      <c r="Y69" s="407"/>
    </row>
    <row r="70" spans="1:25" x14ac:dyDescent="0.25">
      <c r="A70" s="470"/>
      <c r="B70" s="407"/>
      <c r="C70" s="471"/>
      <c r="D70" s="407"/>
      <c r="E70" s="407"/>
      <c r="F70" s="407"/>
      <c r="G70" s="407"/>
      <c r="H70" s="407"/>
      <c r="I70" s="407"/>
      <c r="J70" s="407"/>
      <c r="K70" s="472"/>
      <c r="L70" s="473"/>
      <c r="M70" s="474"/>
      <c r="N70" s="407"/>
      <c r="O70" s="407"/>
      <c r="P70" s="407"/>
      <c r="Q70" s="407"/>
      <c r="R70" s="407"/>
      <c r="S70" s="407"/>
      <c r="T70" s="407"/>
      <c r="U70" s="407"/>
      <c r="V70" s="407"/>
      <c r="W70" s="407"/>
      <c r="X70" s="407"/>
      <c r="Y70" s="407"/>
    </row>
    <row r="71" spans="1:25" x14ac:dyDescent="0.25">
      <c r="A71" s="470"/>
      <c r="B71" s="407"/>
      <c r="C71" s="471"/>
      <c r="D71" s="407"/>
      <c r="E71" s="407"/>
      <c r="F71" s="407"/>
      <c r="G71" s="407"/>
      <c r="H71" s="407"/>
      <c r="I71" s="407"/>
      <c r="J71" s="407"/>
      <c r="K71" s="472"/>
      <c r="L71" s="475"/>
      <c r="M71" s="475"/>
      <c r="N71" s="407"/>
      <c r="O71" s="407"/>
      <c r="P71" s="407"/>
      <c r="Q71" s="407"/>
      <c r="R71" s="407"/>
      <c r="S71" s="407"/>
      <c r="T71" s="407"/>
      <c r="U71" s="407"/>
      <c r="V71" s="407"/>
      <c r="W71" s="407"/>
      <c r="X71" s="407"/>
      <c r="Y71" s="407"/>
    </row>
    <row r="72" spans="1:25" x14ac:dyDescent="0.25">
      <c r="A72" s="470"/>
      <c r="B72" s="407"/>
      <c r="C72" s="471"/>
      <c r="D72" s="407"/>
      <c r="E72" s="407"/>
      <c r="F72" s="407"/>
      <c r="G72" s="407"/>
      <c r="H72" s="407"/>
      <c r="I72" s="407"/>
      <c r="J72" s="407"/>
      <c r="K72" s="472"/>
      <c r="L72" s="475"/>
      <c r="M72" s="474"/>
      <c r="N72" s="407"/>
      <c r="O72" s="407"/>
      <c r="P72" s="407"/>
      <c r="Q72" s="407"/>
      <c r="R72" s="407"/>
      <c r="S72" s="407"/>
      <c r="T72" s="407"/>
      <c r="U72" s="407"/>
      <c r="V72" s="407"/>
      <c r="W72" s="407"/>
      <c r="X72" s="407"/>
      <c r="Y72" s="407"/>
    </row>
    <row r="73" spans="1:25" x14ac:dyDescent="0.25">
      <c r="A73" s="470"/>
      <c r="B73" s="407"/>
      <c r="C73" s="471"/>
      <c r="D73" s="407"/>
      <c r="E73" s="407"/>
      <c r="F73" s="407"/>
      <c r="G73" s="407"/>
      <c r="H73" s="407"/>
      <c r="I73" s="407"/>
      <c r="J73" s="407"/>
      <c r="K73" s="472"/>
      <c r="L73" s="472"/>
      <c r="M73" s="472"/>
      <c r="N73" s="407"/>
      <c r="O73" s="407"/>
      <c r="P73" s="407"/>
      <c r="Q73" s="407"/>
      <c r="R73" s="407"/>
      <c r="S73" s="407"/>
      <c r="T73" s="407"/>
      <c r="U73" s="407"/>
      <c r="V73" s="407"/>
      <c r="W73" s="407"/>
      <c r="X73" s="407"/>
      <c r="Y73" s="407"/>
    </row>
    <row r="74" spans="1:25" x14ac:dyDescent="0.25">
      <c r="A74" s="470"/>
      <c r="B74" s="407"/>
      <c r="C74" s="471"/>
      <c r="D74" s="407"/>
      <c r="E74" s="407"/>
      <c r="F74" s="407"/>
      <c r="G74" s="407"/>
      <c r="H74" s="407"/>
      <c r="I74" s="407"/>
      <c r="J74" s="407"/>
      <c r="K74" s="472"/>
      <c r="L74" s="472"/>
      <c r="M74" s="472"/>
      <c r="N74" s="407"/>
      <c r="O74" s="407"/>
      <c r="P74" s="407"/>
      <c r="Q74" s="407"/>
      <c r="R74" s="407"/>
      <c r="S74" s="407"/>
      <c r="T74" s="407"/>
      <c r="U74" s="407"/>
      <c r="V74" s="407"/>
      <c r="W74" s="407"/>
      <c r="X74" s="407"/>
      <c r="Y74" s="407"/>
    </row>
    <row r="75" spans="1:25" x14ac:dyDescent="0.25">
      <c r="A75" s="470"/>
      <c r="B75" s="407"/>
      <c r="C75" s="471"/>
      <c r="D75" s="407"/>
      <c r="E75" s="407"/>
      <c r="F75" s="407"/>
      <c r="G75" s="407"/>
      <c r="H75" s="407"/>
      <c r="I75" s="407"/>
      <c r="J75" s="407"/>
      <c r="K75" s="472"/>
      <c r="L75" s="472"/>
      <c r="M75" s="472"/>
      <c r="N75" s="407"/>
      <c r="O75" s="407"/>
      <c r="P75" s="407"/>
      <c r="Q75" s="407"/>
      <c r="R75" s="407"/>
      <c r="S75" s="407"/>
      <c r="T75" s="407"/>
      <c r="U75" s="407"/>
      <c r="V75" s="407"/>
      <c r="W75" s="407"/>
      <c r="X75" s="407"/>
      <c r="Y75" s="407"/>
    </row>
    <row r="76" spans="1:25" x14ac:dyDescent="0.25">
      <c r="A76" s="470"/>
      <c r="B76" s="407"/>
      <c r="C76" s="471"/>
      <c r="D76" s="407"/>
      <c r="E76" s="407"/>
      <c r="F76" s="407"/>
      <c r="G76" s="407"/>
      <c r="H76" s="407"/>
      <c r="I76" s="407"/>
      <c r="J76" s="407"/>
      <c r="K76" s="472"/>
      <c r="L76" s="472"/>
      <c r="M76" s="472"/>
      <c r="N76" s="407"/>
      <c r="O76" s="407"/>
      <c r="P76" s="407"/>
      <c r="Q76" s="407"/>
      <c r="R76" s="407"/>
      <c r="S76" s="407"/>
      <c r="T76" s="407"/>
      <c r="U76" s="407"/>
      <c r="V76" s="407"/>
      <c r="W76" s="407"/>
      <c r="X76" s="407"/>
      <c r="Y76" s="407"/>
    </row>
    <row r="77" spans="1:25" x14ac:dyDescent="0.25">
      <c r="A77" s="470"/>
      <c r="B77" s="407"/>
      <c r="C77" s="471"/>
      <c r="D77" s="407"/>
      <c r="E77" s="407"/>
      <c r="F77" s="407"/>
      <c r="G77" s="407"/>
      <c r="H77" s="407"/>
      <c r="I77" s="407"/>
      <c r="J77" s="407"/>
      <c r="K77" s="472"/>
      <c r="L77" s="472"/>
      <c r="M77" s="472"/>
      <c r="N77" s="407"/>
      <c r="O77" s="407"/>
      <c r="P77" s="407"/>
      <c r="Q77" s="407"/>
      <c r="R77" s="407"/>
      <c r="S77" s="407"/>
      <c r="T77" s="407"/>
      <c r="U77" s="407"/>
      <c r="V77" s="407"/>
      <c r="W77" s="407"/>
      <c r="X77" s="407"/>
      <c r="Y77" s="407"/>
    </row>
    <row r="78" spans="1:25" x14ac:dyDescent="0.25">
      <c r="A78" s="470"/>
      <c r="B78" s="407"/>
      <c r="C78" s="471"/>
      <c r="D78" s="407"/>
      <c r="E78" s="407"/>
      <c r="F78" s="407"/>
      <c r="G78" s="407"/>
      <c r="H78" s="407"/>
      <c r="I78" s="407"/>
      <c r="J78" s="407"/>
      <c r="K78" s="472"/>
      <c r="L78" s="472"/>
      <c r="M78" s="472"/>
      <c r="N78" s="407"/>
      <c r="O78" s="407"/>
      <c r="P78" s="407"/>
      <c r="Q78" s="407"/>
      <c r="R78" s="407"/>
      <c r="S78" s="407"/>
      <c r="T78" s="407"/>
      <c r="U78" s="407"/>
      <c r="V78" s="407"/>
      <c r="W78" s="407"/>
      <c r="X78" s="407"/>
      <c r="Y78" s="407"/>
    </row>
    <row r="79" spans="1:25" x14ac:dyDescent="0.25">
      <c r="A79" s="470"/>
      <c r="B79" s="407"/>
      <c r="C79" s="471"/>
      <c r="D79" s="407"/>
      <c r="E79" s="407"/>
      <c r="F79" s="407"/>
      <c r="G79" s="407"/>
      <c r="H79" s="407"/>
      <c r="I79" s="407"/>
      <c r="J79" s="407"/>
      <c r="K79" s="472"/>
      <c r="L79" s="472"/>
      <c r="M79" s="472"/>
      <c r="N79" s="407"/>
      <c r="O79" s="407"/>
      <c r="P79" s="407"/>
      <c r="Q79" s="407"/>
      <c r="R79" s="407"/>
      <c r="S79" s="407"/>
      <c r="T79" s="407"/>
      <c r="U79" s="407"/>
      <c r="V79" s="407"/>
      <c r="W79" s="407"/>
      <c r="X79" s="407"/>
      <c r="Y79" s="407"/>
    </row>
    <row r="80" spans="1:25" x14ac:dyDescent="0.25">
      <c r="A80" s="470"/>
      <c r="B80" s="407"/>
      <c r="C80" s="471"/>
      <c r="D80" s="407"/>
      <c r="E80" s="407"/>
      <c r="F80" s="407"/>
      <c r="G80" s="407"/>
      <c r="H80" s="407"/>
      <c r="I80" s="407"/>
      <c r="J80" s="407"/>
      <c r="K80" s="472"/>
      <c r="L80" s="472"/>
      <c r="M80" s="472"/>
      <c r="N80" s="407"/>
      <c r="O80" s="407"/>
      <c r="P80" s="407"/>
      <c r="Q80" s="407"/>
      <c r="R80" s="407"/>
      <c r="S80" s="407"/>
      <c r="T80" s="407"/>
      <c r="U80" s="407"/>
      <c r="V80" s="407"/>
      <c r="W80" s="407"/>
      <c r="X80" s="407"/>
      <c r="Y80" s="407"/>
    </row>
    <row r="81" spans="1:25" x14ac:dyDescent="0.25">
      <c r="A81" s="470"/>
      <c r="B81" s="407"/>
      <c r="C81" s="471"/>
      <c r="D81" s="407"/>
      <c r="E81" s="407"/>
      <c r="F81" s="407"/>
      <c r="G81" s="407"/>
      <c r="H81" s="407"/>
      <c r="I81" s="407"/>
      <c r="J81" s="407"/>
      <c r="K81" s="472"/>
      <c r="L81" s="472"/>
      <c r="M81" s="472"/>
      <c r="N81" s="407"/>
      <c r="O81" s="407"/>
      <c r="P81" s="407"/>
      <c r="Q81" s="407"/>
      <c r="R81" s="407"/>
      <c r="S81" s="407"/>
      <c r="T81" s="407"/>
      <c r="U81" s="407"/>
      <c r="V81" s="407"/>
      <c r="W81" s="407"/>
      <c r="X81" s="407"/>
      <c r="Y81" s="407"/>
    </row>
    <row r="82" spans="1:25" x14ac:dyDescent="0.25">
      <c r="A82" s="470"/>
      <c r="B82" s="407"/>
      <c r="C82" s="471"/>
      <c r="D82" s="407"/>
      <c r="E82" s="407"/>
      <c r="F82" s="407"/>
      <c r="G82" s="407"/>
      <c r="H82" s="407"/>
      <c r="I82" s="407"/>
      <c r="J82" s="407"/>
      <c r="K82" s="472"/>
      <c r="L82" s="472"/>
      <c r="M82" s="472"/>
      <c r="N82" s="407"/>
      <c r="O82" s="407"/>
      <c r="P82" s="407"/>
      <c r="Q82" s="407"/>
      <c r="R82" s="407"/>
      <c r="S82" s="407"/>
      <c r="T82" s="407"/>
      <c r="U82" s="407"/>
      <c r="V82" s="407"/>
      <c r="W82" s="407"/>
      <c r="X82" s="407"/>
      <c r="Y82" s="407"/>
    </row>
    <row r="83" spans="1:25" x14ac:dyDescent="0.25">
      <c r="A83" s="470"/>
      <c r="B83" s="407"/>
      <c r="C83" s="471"/>
      <c r="D83" s="407"/>
      <c r="E83" s="407"/>
      <c r="F83" s="407"/>
      <c r="G83" s="407"/>
      <c r="H83" s="407"/>
      <c r="I83" s="407"/>
      <c r="J83" s="407"/>
      <c r="K83" s="472"/>
      <c r="L83" s="472"/>
      <c r="M83" s="472"/>
      <c r="N83" s="407"/>
      <c r="O83" s="407"/>
      <c r="P83" s="407"/>
      <c r="Q83" s="407"/>
      <c r="R83" s="407"/>
      <c r="S83" s="407"/>
      <c r="T83" s="407"/>
      <c r="U83" s="407"/>
      <c r="V83" s="407"/>
      <c r="W83" s="407"/>
      <c r="X83" s="407"/>
      <c r="Y83" s="407"/>
    </row>
    <row r="84" spans="1:25" x14ac:dyDescent="0.25">
      <c r="A84" s="470"/>
      <c r="B84" s="407"/>
      <c r="C84" s="471"/>
      <c r="D84" s="407"/>
      <c r="E84" s="407"/>
      <c r="F84" s="407"/>
      <c r="G84" s="407"/>
      <c r="H84" s="407"/>
      <c r="I84" s="407"/>
      <c r="J84" s="407"/>
      <c r="K84" s="472"/>
      <c r="L84" s="472"/>
      <c r="M84" s="472"/>
      <c r="N84" s="407"/>
      <c r="O84" s="407"/>
      <c r="P84" s="407"/>
      <c r="Q84" s="407"/>
      <c r="R84" s="407"/>
      <c r="S84" s="407"/>
      <c r="T84" s="407"/>
      <c r="U84" s="407"/>
      <c r="V84" s="407"/>
      <c r="W84" s="407"/>
      <c r="X84" s="407"/>
      <c r="Y84" s="407"/>
    </row>
    <row r="85" spans="1:25" x14ac:dyDescent="0.25">
      <c r="A85" s="470"/>
      <c r="B85" s="407"/>
      <c r="C85" s="471"/>
      <c r="D85" s="407"/>
      <c r="E85" s="407"/>
      <c r="F85" s="407"/>
      <c r="G85" s="407"/>
      <c r="H85" s="407"/>
      <c r="I85" s="407"/>
      <c r="J85" s="407"/>
      <c r="K85" s="472"/>
      <c r="L85" s="472"/>
      <c r="M85" s="472"/>
      <c r="N85" s="407"/>
      <c r="O85" s="407"/>
      <c r="P85" s="407"/>
      <c r="Q85" s="407"/>
      <c r="R85" s="407"/>
      <c r="S85" s="407"/>
      <c r="T85" s="407"/>
      <c r="U85" s="407"/>
      <c r="V85" s="407"/>
      <c r="W85" s="407"/>
      <c r="X85" s="407"/>
      <c r="Y85" s="407"/>
    </row>
    <row r="86" spans="1:25" x14ac:dyDescent="0.25">
      <c r="A86" s="470"/>
      <c r="B86" s="407"/>
      <c r="C86" s="471"/>
      <c r="D86" s="407"/>
      <c r="E86" s="407"/>
      <c r="F86" s="407"/>
      <c r="G86" s="407"/>
      <c r="H86" s="407"/>
      <c r="I86" s="407"/>
      <c r="J86" s="407"/>
      <c r="K86" s="472"/>
      <c r="L86" s="472"/>
      <c r="M86" s="472"/>
      <c r="N86" s="407"/>
      <c r="O86" s="407"/>
      <c r="P86" s="407"/>
      <c r="Q86" s="407"/>
      <c r="R86" s="407"/>
      <c r="S86" s="407"/>
      <c r="T86" s="407"/>
      <c r="U86" s="407"/>
      <c r="V86" s="407"/>
      <c r="W86" s="407"/>
      <c r="X86" s="407"/>
      <c r="Y86" s="407"/>
    </row>
    <row r="87" spans="1:25" x14ac:dyDescent="0.25">
      <c r="A87" s="470"/>
      <c r="B87" s="407"/>
      <c r="C87" s="471"/>
      <c r="D87" s="407"/>
      <c r="E87" s="407"/>
      <c r="F87" s="407"/>
      <c r="G87" s="407"/>
      <c r="H87" s="407"/>
      <c r="I87" s="407"/>
      <c r="J87" s="407"/>
      <c r="K87" s="472"/>
      <c r="L87" s="472"/>
      <c r="M87" s="472"/>
      <c r="N87" s="407"/>
      <c r="O87" s="407"/>
      <c r="P87" s="407"/>
      <c r="Q87" s="407"/>
      <c r="R87" s="407"/>
      <c r="S87" s="407"/>
      <c r="T87" s="407"/>
      <c r="U87" s="407"/>
      <c r="V87" s="407"/>
      <c r="W87" s="407"/>
      <c r="X87" s="407"/>
      <c r="Y87" s="407"/>
    </row>
    <row r="88" spans="1:25" x14ac:dyDescent="0.25">
      <c r="A88" s="470"/>
      <c r="B88" s="407"/>
      <c r="C88" s="471"/>
      <c r="D88" s="407"/>
      <c r="E88" s="407"/>
      <c r="F88" s="407"/>
      <c r="G88" s="407"/>
      <c r="H88" s="407"/>
      <c r="I88" s="407"/>
      <c r="J88" s="407"/>
      <c r="K88" s="472"/>
      <c r="L88" s="472"/>
      <c r="M88" s="472"/>
      <c r="N88" s="407"/>
      <c r="O88" s="407"/>
      <c r="P88" s="407"/>
      <c r="Q88" s="407"/>
      <c r="R88" s="407"/>
      <c r="S88" s="407"/>
      <c r="T88" s="407"/>
      <c r="U88" s="407"/>
      <c r="V88" s="407"/>
      <c r="W88" s="407"/>
      <c r="X88" s="407"/>
      <c r="Y88" s="407"/>
    </row>
    <row r="89" spans="1:25" x14ac:dyDescent="0.25">
      <c r="A89" s="470"/>
      <c r="B89" s="407"/>
      <c r="C89" s="471"/>
      <c r="D89" s="407"/>
      <c r="E89" s="407"/>
      <c r="F89" s="407"/>
      <c r="G89" s="407"/>
      <c r="H89" s="407"/>
      <c r="I89" s="407"/>
      <c r="J89" s="407"/>
      <c r="K89" s="472"/>
      <c r="L89" s="472"/>
      <c r="M89" s="472"/>
      <c r="N89" s="407"/>
      <c r="O89" s="407"/>
      <c r="P89" s="407"/>
      <c r="Q89" s="407"/>
      <c r="R89" s="407"/>
      <c r="S89" s="407"/>
      <c r="T89" s="407"/>
      <c r="U89" s="407"/>
      <c r="V89" s="407"/>
      <c r="W89" s="407"/>
      <c r="X89" s="407"/>
      <c r="Y89" s="407"/>
    </row>
    <row r="90" spans="1:25" x14ac:dyDescent="0.25">
      <c r="A90" s="470"/>
      <c r="B90" s="407"/>
      <c r="C90" s="471"/>
      <c r="D90" s="407"/>
      <c r="E90" s="407"/>
      <c r="F90" s="407"/>
      <c r="G90" s="407"/>
      <c r="H90" s="407"/>
      <c r="I90" s="407"/>
      <c r="J90" s="407"/>
      <c r="K90" s="472"/>
      <c r="L90" s="472"/>
      <c r="M90" s="472"/>
      <c r="N90" s="407"/>
      <c r="O90" s="407"/>
      <c r="P90" s="407"/>
      <c r="Q90" s="407"/>
      <c r="R90" s="407"/>
      <c r="S90" s="407"/>
      <c r="T90" s="407"/>
      <c r="U90" s="407"/>
      <c r="V90" s="407"/>
      <c r="W90" s="407"/>
      <c r="X90" s="407"/>
      <c r="Y90" s="407"/>
    </row>
    <row r="91" spans="1:25" x14ac:dyDescent="0.25">
      <c r="A91" s="470"/>
      <c r="B91" s="407"/>
      <c r="C91" s="471"/>
      <c r="D91" s="407"/>
      <c r="E91" s="407"/>
      <c r="F91" s="407"/>
      <c r="G91" s="407"/>
      <c r="H91" s="407"/>
      <c r="I91" s="407"/>
      <c r="J91" s="407"/>
      <c r="K91" s="472"/>
      <c r="L91" s="472"/>
      <c r="M91" s="472"/>
      <c r="N91" s="407"/>
      <c r="O91" s="407"/>
      <c r="P91" s="407"/>
      <c r="Q91" s="407"/>
      <c r="R91" s="407"/>
      <c r="S91" s="407"/>
      <c r="T91" s="407"/>
      <c r="U91" s="407"/>
      <c r="V91" s="407"/>
      <c r="W91" s="407"/>
      <c r="X91" s="407"/>
      <c r="Y91" s="407"/>
    </row>
    <row r="92" spans="1:25" x14ac:dyDescent="0.25">
      <c r="A92" s="470"/>
      <c r="B92" s="407"/>
      <c r="C92" s="471"/>
      <c r="D92" s="407"/>
      <c r="E92" s="407"/>
      <c r="F92" s="407"/>
      <c r="G92" s="407"/>
      <c r="H92" s="407"/>
      <c r="I92" s="407"/>
      <c r="J92" s="407"/>
      <c r="K92" s="472"/>
      <c r="L92" s="472"/>
      <c r="M92" s="472"/>
      <c r="N92" s="407"/>
      <c r="O92" s="407"/>
      <c r="P92" s="407"/>
      <c r="Q92" s="407"/>
      <c r="R92" s="407"/>
      <c r="S92" s="407"/>
      <c r="T92" s="407"/>
      <c r="U92" s="407"/>
      <c r="V92" s="407"/>
      <c r="W92" s="407"/>
      <c r="X92" s="407"/>
      <c r="Y92" s="407"/>
    </row>
    <row r="93" spans="1:25" x14ac:dyDescent="0.25">
      <c r="A93" s="470"/>
      <c r="B93" s="407"/>
      <c r="C93" s="471"/>
      <c r="D93" s="407"/>
      <c r="E93" s="407"/>
      <c r="F93" s="407"/>
      <c r="G93" s="407"/>
      <c r="H93" s="407"/>
      <c r="I93" s="407"/>
      <c r="J93" s="407"/>
      <c r="K93" s="472"/>
      <c r="L93" s="472"/>
      <c r="M93" s="472"/>
      <c r="N93" s="407"/>
      <c r="O93" s="407"/>
      <c r="P93" s="407"/>
      <c r="Q93" s="407"/>
      <c r="R93" s="407"/>
      <c r="S93" s="407"/>
      <c r="T93" s="407"/>
      <c r="U93" s="407"/>
      <c r="V93" s="407"/>
      <c r="W93" s="407"/>
      <c r="X93" s="407"/>
      <c r="Y93" s="407"/>
    </row>
    <row r="94" spans="1:25" x14ac:dyDescent="0.25">
      <c r="A94" s="470"/>
      <c r="B94" s="407"/>
      <c r="C94" s="471"/>
      <c r="D94" s="407"/>
      <c r="E94" s="407"/>
      <c r="F94" s="407"/>
      <c r="G94" s="407"/>
      <c r="H94" s="407"/>
      <c r="I94" s="407"/>
      <c r="J94" s="407"/>
      <c r="K94" s="472"/>
      <c r="L94" s="472"/>
      <c r="M94" s="472"/>
      <c r="N94" s="407"/>
      <c r="O94" s="407"/>
      <c r="P94" s="407"/>
      <c r="Q94" s="407"/>
      <c r="R94" s="407"/>
      <c r="S94" s="407"/>
      <c r="T94" s="407"/>
      <c r="U94" s="407"/>
      <c r="V94" s="407"/>
      <c r="W94" s="407"/>
      <c r="X94" s="407"/>
      <c r="Y94" s="407"/>
    </row>
    <row r="95" spans="1:25" x14ac:dyDescent="0.25">
      <c r="A95" s="470"/>
      <c r="B95" s="407"/>
      <c r="C95" s="471"/>
      <c r="D95" s="407"/>
      <c r="E95" s="407"/>
      <c r="F95" s="407"/>
      <c r="G95" s="407"/>
      <c r="H95" s="407"/>
      <c r="I95" s="407"/>
      <c r="J95" s="407"/>
      <c r="K95" s="472"/>
      <c r="L95" s="472"/>
      <c r="M95" s="472"/>
      <c r="N95" s="407"/>
      <c r="O95" s="407"/>
      <c r="P95" s="407"/>
      <c r="Q95" s="407"/>
      <c r="R95" s="407"/>
      <c r="S95" s="407"/>
      <c r="T95" s="407"/>
      <c r="U95" s="407"/>
      <c r="V95" s="407"/>
      <c r="W95" s="407"/>
      <c r="X95" s="407"/>
      <c r="Y95" s="407"/>
    </row>
    <row r="96" spans="1:25" x14ac:dyDescent="0.25">
      <c r="A96" s="470"/>
      <c r="B96" s="407"/>
      <c r="C96" s="471"/>
      <c r="D96" s="407"/>
      <c r="E96" s="407"/>
      <c r="F96" s="407"/>
      <c r="G96" s="407"/>
      <c r="H96" s="407"/>
      <c r="I96" s="407"/>
      <c r="J96" s="407"/>
      <c r="K96" s="472"/>
      <c r="L96" s="472"/>
      <c r="M96" s="472"/>
      <c r="N96" s="407"/>
      <c r="O96" s="407"/>
      <c r="P96" s="407"/>
      <c r="Q96" s="407"/>
      <c r="R96" s="407"/>
      <c r="S96" s="407"/>
      <c r="T96" s="407"/>
      <c r="U96" s="407"/>
      <c r="V96" s="407"/>
      <c r="W96" s="407"/>
      <c r="X96" s="407"/>
      <c r="Y96" s="407"/>
    </row>
    <row r="97" spans="1:25" x14ac:dyDescent="0.25">
      <c r="A97" s="470"/>
      <c r="B97" s="407"/>
      <c r="C97" s="471"/>
      <c r="D97" s="407"/>
      <c r="E97" s="407"/>
      <c r="F97" s="407"/>
      <c r="G97" s="407"/>
      <c r="H97" s="407"/>
      <c r="I97" s="407"/>
      <c r="J97" s="407"/>
      <c r="K97" s="472"/>
      <c r="L97" s="472"/>
      <c r="M97" s="472"/>
      <c r="N97" s="407"/>
      <c r="O97" s="407"/>
      <c r="P97" s="407"/>
      <c r="Q97" s="407"/>
      <c r="R97" s="407"/>
      <c r="S97" s="407"/>
      <c r="T97" s="407"/>
      <c r="U97" s="407"/>
      <c r="V97" s="407"/>
      <c r="W97" s="407"/>
      <c r="X97" s="407"/>
      <c r="Y97" s="407"/>
    </row>
    <row r="98" spans="1:25" x14ac:dyDescent="0.25">
      <c r="A98" s="470"/>
      <c r="B98" s="407"/>
      <c r="C98" s="471"/>
      <c r="D98" s="407"/>
      <c r="E98" s="407"/>
      <c r="F98" s="407"/>
      <c r="G98" s="407"/>
      <c r="H98" s="407"/>
      <c r="I98" s="407"/>
      <c r="J98" s="407"/>
      <c r="K98" s="472"/>
      <c r="L98" s="472"/>
      <c r="M98" s="472"/>
      <c r="N98" s="407"/>
      <c r="O98" s="407"/>
      <c r="P98" s="407"/>
      <c r="Q98" s="407"/>
      <c r="R98" s="407"/>
      <c r="S98" s="407"/>
      <c r="T98" s="407"/>
      <c r="U98" s="407"/>
      <c r="V98" s="407"/>
      <c r="W98" s="407"/>
      <c r="X98" s="407"/>
      <c r="Y98" s="407"/>
    </row>
    <row r="99" spans="1:25" x14ac:dyDescent="0.25">
      <c r="A99" s="470"/>
      <c r="B99" s="407"/>
      <c r="C99" s="471"/>
      <c r="D99" s="407"/>
      <c r="E99" s="407"/>
      <c r="F99" s="407"/>
      <c r="G99" s="407"/>
      <c r="H99" s="407"/>
      <c r="I99" s="407"/>
      <c r="J99" s="407"/>
      <c r="K99" s="472"/>
      <c r="L99" s="472"/>
      <c r="M99" s="472"/>
      <c r="N99" s="407"/>
      <c r="O99" s="407"/>
      <c r="P99" s="407"/>
      <c r="Q99" s="407"/>
      <c r="R99" s="407"/>
      <c r="S99" s="407"/>
      <c r="T99" s="407"/>
      <c r="U99" s="407"/>
      <c r="V99" s="407"/>
      <c r="W99" s="407"/>
      <c r="X99" s="407"/>
      <c r="Y99" s="407"/>
    </row>
    <row r="100" spans="1:25" x14ac:dyDescent="0.25">
      <c r="A100" s="470"/>
      <c r="B100" s="407"/>
      <c r="C100" s="471"/>
      <c r="D100" s="407"/>
      <c r="E100" s="407"/>
      <c r="F100" s="407"/>
      <c r="G100" s="407"/>
      <c r="H100" s="407"/>
      <c r="I100" s="407"/>
      <c r="J100" s="407"/>
      <c r="K100" s="472"/>
      <c r="L100" s="472"/>
      <c r="M100" s="472"/>
      <c r="N100" s="407"/>
      <c r="O100" s="407"/>
      <c r="P100" s="407"/>
      <c r="Q100" s="407"/>
      <c r="R100" s="407"/>
      <c r="S100" s="407"/>
      <c r="T100" s="407"/>
      <c r="U100" s="407"/>
      <c r="V100" s="407"/>
      <c r="W100" s="407"/>
      <c r="X100" s="407"/>
      <c r="Y100" s="407"/>
    </row>
    <row r="101" spans="1:25" x14ac:dyDescent="0.25">
      <c r="A101" s="470"/>
      <c r="B101" s="407"/>
      <c r="C101" s="471"/>
      <c r="D101" s="407"/>
      <c r="E101" s="407"/>
      <c r="F101" s="407"/>
      <c r="G101" s="407"/>
      <c r="H101" s="407"/>
      <c r="I101" s="407"/>
      <c r="J101" s="407"/>
      <c r="K101" s="472"/>
      <c r="L101" s="472"/>
      <c r="M101" s="472"/>
      <c r="N101" s="407"/>
      <c r="O101" s="407"/>
      <c r="P101" s="407"/>
      <c r="Q101" s="407"/>
      <c r="R101" s="407"/>
      <c r="S101" s="407"/>
      <c r="T101" s="407"/>
      <c r="U101" s="407"/>
      <c r="V101" s="407"/>
      <c r="W101" s="407"/>
      <c r="X101" s="407"/>
      <c r="Y101" s="407"/>
    </row>
    <row r="102" spans="1:25" x14ac:dyDescent="0.25">
      <c r="A102" s="470"/>
      <c r="B102" s="407"/>
      <c r="C102" s="471"/>
      <c r="D102" s="407"/>
      <c r="E102" s="407"/>
      <c r="F102" s="407"/>
      <c r="G102" s="407"/>
      <c r="H102" s="407"/>
      <c r="I102" s="407"/>
      <c r="J102" s="407"/>
      <c r="K102" s="472"/>
      <c r="L102" s="472"/>
      <c r="M102" s="472"/>
      <c r="N102" s="407"/>
      <c r="O102" s="407"/>
      <c r="P102" s="407"/>
      <c r="Q102" s="407"/>
      <c r="R102" s="407"/>
      <c r="S102" s="407"/>
      <c r="T102" s="407"/>
      <c r="U102" s="407"/>
      <c r="V102" s="407"/>
      <c r="W102" s="407"/>
      <c r="X102" s="407"/>
      <c r="Y102" s="407"/>
    </row>
    <row r="103" spans="1:25" x14ac:dyDescent="0.25">
      <c r="A103" s="470"/>
      <c r="B103" s="407"/>
      <c r="C103" s="471"/>
      <c r="D103" s="407"/>
      <c r="E103" s="407"/>
      <c r="F103" s="407"/>
      <c r="G103" s="407"/>
      <c r="H103" s="407"/>
      <c r="I103" s="407"/>
      <c r="J103" s="407"/>
      <c r="K103" s="472"/>
      <c r="L103" s="472"/>
      <c r="M103" s="472"/>
      <c r="N103" s="407"/>
      <c r="O103" s="407"/>
      <c r="P103" s="407"/>
      <c r="Q103" s="407"/>
      <c r="R103" s="407"/>
      <c r="S103" s="407"/>
      <c r="T103" s="407"/>
      <c r="U103" s="407"/>
      <c r="V103" s="407"/>
      <c r="W103" s="407"/>
      <c r="X103" s="407"/>
      <c r="Y103" s="407"/>
    </row>
    <row r="104" spans="1:25" x14ac:dyDescent="0.25">
      <c r="A104" s="470"/>
      <c r="B104" s="407"/>
      <c r="C104" s="471"/>
      <c r="D104" s="407"/>
      <c r="E104" s="407"/>
      <c r="F104" s="407"/>
      <c r="G104" s="407"/>
      <c r="H104" s="407"/>
      <c r="I104" s="407"/>
      <c r="J104" s="407"/>
      <c r="K104" s="472"/>
      <c r="L104" s="472"/>
      <c r="M104" s="472"/>
      <c r="N104" s="407"/>
      <c r="O104" s="407"/>
      <c r="P104" s="407"/>
      <c r="Q104" s="407"/>
      <c r="R104" s="407"/>
      <c r="S104" s="407"/>
      <c r="T104" s="407"/>
      <c r="U104" s="407"/>
      <c r="V104" s="407"/>
      <c r="W104" s="407"/>
      <c r="X104" s="407"/>
      <c r="Y104" s="407"/>
    </row>
    <row r="105" spans="1:25" x14ac:dyDescent="0.25">
      <c r="A105" s="470"/>
      <c r="B105" s="407"/>
      <c r="C105" s="471"/>
      <c r="D105" s="407"/>
      <c r="E105" s="407"/>
      <c r="F105" s="407"/>
      <c r="G105" s="407"/>
      <c r="H105" s="407"/>
      <c r="I105" s="407"/>
      <c r="J105" s="407"/>
      <c r="K105" s="472"/>
      <c r="L105" s="472"/>
      <c r="M105" s="472"/>
      <c r="N105" s="407"/>
      <c r="O105" s="407"/>
      <c r="P105" s="407"/>
      <c r="Q105" s="407"/>
      <c r="R105" s="407"/>
      <c r="S105" s="407"/>
      <c r="T105" s="407"/>
      <c r="U105" s="407"/>
      <c r="V105" s="407"/>
      <c r="W105" s="407"/>
      <c r="X105" s="407"/>
      <c r="Y105" s="407"/>
    </row>
    <row r="106" spans="1:25" x14ac:dyDescent="0.25">
      <c r="A106" s="470"/>
      <c r="B106" s="407"/>
      <c r="C106" s="471"/>
      <c r="D106" s="407"/>
      <c r="E106" s="407"/>
      <c r="F106" s="407"/>
      <c r="G106" s="407"/>
      <c r="H106" s="407"/>
      <c r="I106" s="407"/>
      <c r="J106" s="407"/>
      <c r="K106" s="472"/>
      <c r="L106" s="472"/>
      <c r="M106" s="472"/>
      <c r="N106" s="407"/>
      <c r="O106" s="407"/>
      <c r="P106" s="407"/>
      <c r="Q106" s="407"/>
      <c r="R106" s="407"/>
      <c r="S106" s="407"/>
      <c r="T106" s="407"/>
      <c r="U106" s="407"/>
      <c r="V106" s="407"/>
      <c r="W106" s="407"/>
      <c r="X106" s="407"/>
      <c r="Y106" s="407"/>
    </row>
    <row r="107" spans="1:25" x14ac:dyDescent="0.25">
      <c r="A107" s="470"/>
      <c r="B107" s="407"/>
      <c r="C107" s="471"/>
      <c r="D107" s="407"/>
      <c r="E107" s="407"/>
      <c r="F107" s="407"/>
      <c r="G107" s="407"/>
      <c r="H107" s="407"/>
      <c r="I107" s="407"/>
      <c r="J107" s="407"/>
      <c r="K107" s="472"/>
      <c r="L107" s="472"/>
      <c r="M107" s="472"/>
      <c r="N107" s="407"/>
      <c r="O107" s="407"/>
      <c r="P107" s="407"/>
      <c r="Q107" s="407"/>
      <c r="R107" s="407"/>
      <c r="S107" s="407"/>
      <c r="T107" s="407"/>
      <c r="U107" s="407"/>
      <c r="V107" s="407"/>
      <c r="W107" s="407"/>
      <c r="X107" s="407"/>
      <c r="Y107" s="407"/>
    </row>
    <row r="108" spans="1:25" x14ac:dyDescent="0.25">
      <c r="A108" s="470"/>
      <c r="B108" s="407"/>
      <c r="C108" s="471"/>
      <c r="D108" s="407"/>
      <c r="E108" s="407"/>
      <c r="F108" s="407"/>
      <c r="G108" s="407"/>
      <c r="H108" s="407"/>
      <c r="I108" s="407"/>
      <c r="J108" s="407"/>
      <c r="K108" s="472"/>
      <c r="L108" s="472"/>
      <c r="M108" s="472"/>
      <c r="N108" s="407"/>
      <c r="O108" s="407"/>
      <c r="P108" s="407"/>
      <c r="Q108" s="407"/>
      <c r="R108" s="407"/>
      <c r="S108" s="407"/>
      <c r="T108" s="407"/>
      <c r="U108" s="407"/>
      <c r="V108" s="407"/>
      <c r="W108" s="407"/>
      <c r="X108" s="407"/>
      <c r="Y108" s="407"/>
    </row>
    <row r="109" spans="1:25" x14ac:dyDescent="0.25">
      <c r="A109" s="470"/>
      <c r="B109" s="407"/>
      <c r="C109" s="471"/>
      <c r="D109" s="407"/>
      <c r="E109" s="407"/>
      <c r="F109" s="407"/>
      <c r="G109" s="407"/>
      <c r="H109" s="407"/>
      <c r="I109" s="407"/>
      <c r="J109" s="407"/>
      <c r="K109" s="472"/>
      <c r="L109" s="472"/>
      <c r="M109" s="472"/>
      <c r="N109" s="407"/>
      <c r="O109" s="407"/>
      <c r="P109" s="407"/>
      <c r="Q109" s="407"/>
      <c r="R109" s="407"/>
      <c r="S109" s="407"/>
      <c r="T109" s="407"/>
      <c r="U109" s="407"/>
      <c r="V109" s="407"/>
      <c r="W109" s="407"/>
      <c r="X109" s="407"/>
      <c r="Y109" s="407"/>
    </row>
    <row r="110" spans="1:25" x14ac:dyDescent="0.25">
      <c r="A110" s="470"/>
      <c r="B110" s="407"/>
      <c r="C110" s="471"/>
      <c r="D110" s="407"/>
      <c r="E110" s="407"/>
      <c r="F110" s="407"/>
      <c r="G110" s="407"/>
      <c r="H110" s="407"/>
      <c r="I110" s="407"/>
      <c r="J110" s="407"/>
      <c r="K110" s="472"/>
      <c r="L110" s="472"/>
      <c r="M110" s="472"/>
      <c r="N110" s="407"/>
      <c r="O110" s="407"/>
      <c r="P110" s="407"/>
      <c r="Q110" s="407"/>
      <c r="R110" s="407"/>
      <c r="S110" s="407"/>
      <c r="T110" s="407"/>
      <c r="U110" s="407"/>
      <c r="V110" s="407"/>
      <c r="W110" s="407"/>
      <c r="X110" s="407"/>
      <c r="Y110" s="407"/>
    </row>
    <row r="111" spans="1:25" x14ac:dyDescent="0.25">
      <c r="A111" s="470"/>
      <c r="B111" s="407"/>
      <c r="C111" s="471"/>
      <c r="D111" s="407"/>
      <c r="E111" s="407"/>
      <c r="F111" s="407"/>
      <c r="G111" s="407"/>
      <c r="H111" s="407"/>
      <c r="I111" s="407"/>
      <c r="J111" s="407"/>
      <c r="K111" s="472"/>
      <c r="L111" s="472"/>
      <c r="M111" s="472"/>
      <c r="N111" s="407"/>
      <c r="O111" s="407"/>
      <c r="P111" s="407"/>
      <c r="Q111" s="407"/>
      <c r="R111" s="407"/>
      <c r="S111" s="407"/>
      <c r="T111" s="407"/>
      <c r="U111" s="407"/>
      <c r="V111" s="407"/>
      <c r="W111" s="407"/>
      <c r="X111" s="407"/>
      <c r="Y111" s="407"/>
    </row>
    <row r="112" spans="1:25" x14ac:dyDescent="0.25">
      <c r="A112" s="470"/>
      <c r="B112" s="407"/>
      <c r="C112" s="471"/>
      <c r="D112" s="407"/>
      <c r="E112" s="407"/>
      <c r="F112" s="407"/>
      <c r="G112" s="407"/>
      <c r="H112" s="407"/>
      <c r="I112" s="407"/>
      <c r="J112" s="407"/>
      <c r="K112" s="472"/>
      <c r="L112" s="472"/>
      <c r="M112" s="472"/>
      <c r="N112" s="407"/>
      <c r="O112" s="407"/>
      <c r="P112" s="407"/>
      <c r="Q112" s="407"/>
      <c r="R112" s="407"/>
      <c r="S112" s="407"/>
      <c r="T112" s="407"/>
      <c r="U112" s="407"/>
      <c r="V112" s="407"/>
      <c r="W112" s="407"/>
      <c r="X112" s="407"/>
      <c r="Y112" s="407"/>
    </row>
    <row r="113" spans="1:25" x14ac:dyDescent="0.25">
      <c r="A113" s="470"/>
      <c r="B113" s="407"/>
      <c r="C113" s="471"/>
      <c r="D113" s="407"/>
      <c r="E113" s="407"/>
      <c r="F113" s="407"/>
      <c r="G113" s="407"/>
      <c r="H113" s="407"/>
      <c r="I113" s="407"/>
      <c r="J113" s="407"/>
      <c r="K113" s="472"/>
      <c r="L113" s="472"/>
      <c r="M113" s="472"/>
      <c r="N113" s="407"/>
      <c r="O113" s="407"/>
      <c r="P113" s="407"/>
      <c r="Q113" s="407"/>
      <c r="R113" s="407"/>
      <c r="S113" s="407"/>
      <c r="T113" s="407"/>
      <c r="U113" s="407"/>
      <c r="V113" s="407"/>
      <c r="W113" s="407"/>
      <c r="X113" s="407"/>
      <c r="Y113" s="407"/>
    </row>
    <row r="114" spans="1:25" x14ac:dyDescent="0.25">
      <c r="A114" s="470"/>
      <c r="B114" s="407"/>
      <c r="C114" s="471"/>
      <c r="D114" s="407"/>
      <c r="E114" s="407"/>
      <c r="F114" s="407"/>
      <c r="G114" s="407"/>
      <c r="H114" s="407"/>
      <c r="I114" s="407"/>
      <c r="J114" s="407"/>
      <c r="K114" s="472"/>
      <c r="L114" s="472"/>
      <c r="M114" s="472"/>
      <c r="N114" s="407"/>
      <c r="O114" s="407"/>
      <c r="P114" s="407"/>
      <c r="Q114" s="407"/>
      <c r="R114" s="407"/>
      <c r="S114" s="407"/>
      <c r="T114" s="407"/>
      <c r="U114" s="407"/>
      <c r="V114" s="407"/>
      <c r="W114" s="407"/>
      <c r="X114" s="407"/>
      <c r="Y114" s="407"/>
    </row>
    <row r="115" spans="1:25" x14ac:dyDescent="0.25">
      <c r="A115" s="470"/>
      <c r="B115" s="407"/>
      <c r="C115" s="471"/>
      <c r="D115" s="407"/>
      <c r="E115" s="407"/>
      <c r="F115" s="407"/>
      <c r="G115" s="407"/>
      <c r="H115" s="407"/>
      <c r="I115" s="407"/>
      <c r="J115" s="407"/>
      <c r="K115" s="472"/>
      <c r="L115" s="472"/>
      <c r="M115" s="472"/>
      <c r="N115" s="407"/>
      <c r="O115" s="407"/>
      <c r="P115" s="407"/>
      <c r="Q115" s="407"/>
      <c r="R115" s="407"/>
      <c r="S115" s="407"/>
      <c r="T115" s="407"/>
      <c r="U115" s="407"/>
      <c r="V115" s="407"/>
      <c r="W115" s="407"/>
      <c r="X115" s="407"/>
      <c r="Y115" s="407"/>
    </row>
    <row r="116" spans="1:25" x14ac:dyDescent="0.25">
      <c r="A116" s="470"/>
      <c r="B116" s="407"/>
      <c r="C116" s="471"/>
      <c r="D116" s="407"/>
      <c r="E116" s="407"/>
      <c r="F116" s="407"/>
      <c r="G116" s="407"/>
      <c r="H116" s="407"/>
      <c r="I116" s="407"/>
      <c r="J116" s="407"/>
      <c r="K116" s="472"/>
      <c r="L116" s="472"/>
      <c r="M116" s="472"/>
      <c r="N116" s="407"/>
      <c r="O116" s="407"/>
      <c r="P116" s="407"/>
      <c r="Q116" s="407"/>
      <c r="R116" s="407"/>
      <c r="S116" s="407"/>
      <c r="T116" s="407"/>
      <c r="U116" s="407"/>
      <c r="V116" s="407"/>
      <c r="W116" s="407"/>
      <c r="X116" s="407"/>
      <c r="Y116" s="407"/>
    </row>
    <row r="117" spans="1:25" x14ac:dyDescent="0.25">
      <c r="A117" s="470"/>
      <c r="B117" s="407"/>
      <c r="C117" s="471"/>
      <c r="D117" s="407"/>
      <c r="E117" s="407"/>
      <c r="F117" s="407"/>
      <c r="G117" s="407"/>
      <c r="H117" s="407"/>
      <c r="I117" s="407"/>
      <c r="J117" s="407"/>
      <c r="K117" s="472"/>
      <c r="L117" s="472"/>
      <c r="M117" s="472"/>
      <c r="N117" s="407"/>
      <c r="O117" s="407"/>
      <c r="P117" s="407"/>
      <c r="Q117" s="407"/>
      <c r="R117" s="407"/>
      <c r="S117" s="407"/>
      <c r="T117" s="407"/>
      <c r="U117" s="407"/>
      <c r="V117" s="407"/>
      <c r="W117" s="407"/>
      <c r="X117" s="407"/>
      <c r="Y117" s="407"/>
    </row>
    <row r="118" spans="1:25" x14ac:dyDescent="0.25">
      <c r="A118" s="470"/>
      <c r="B118" s="407"/>
      <c r="C118" s="471"/>
      <c r="D118" s="407"/>
      <c r="E118" s="407"/>
      <c r="F118" s="407"/>
      <c r="G118" s="407"/>
      <c r="H118" s="407"/>
      <c r="I118" s="407"/>
      <c r="J118" s="407"/>
      <c r="K118" s="472"/>
      <c r="L118" s="472"/>
      <c r="M118" s="472"/>
      <c r="N118" s="407"/>
      <c r="O118" s="407"/>
      <c r="P118" s="407"/>
      <c r="Q118" s="407"/>
      <c r="R118" s="407"/>
      <c r="S118" s="407"/>
      <c r="T118" s="407"/>
      <c r="U118" s="407"/>
      <c r="V118" s="407"/>
      <c r="W118" s="407"/>
      <c r="X118" s="407"/>
      <c r="Y118" s="407"/>
    </row>
    <row r="119" spans="1:25" x14ac:dyDescent="0.25">
      <c r="A119" s="470"/>
      <c r="B119" s="407"/>
      <c r="C119" s="471"/>
      <c r="D119" s="407"/>
      <c r="E119" s="407"/>
      <c r="F119" s="407"/>
      <c r="G119" s="407"/>
      <c r="H119" s="407"/>
      <c r="I119" s="407"/>
      <c r="J119" s="407"/>
      <c r="K119" s="472"/>
      <c r="L119" s="472"/>
      <c r="M119" s="472"/>
      <c r="N119" s="407"/>
      <c r="O119" s="407"/>
      <c r="P119" s="407"/>
      <c r="Q119" s="407"/>
      <c r="R119" s="407"/>
      <c r="S119" s="407"/>
      <c r="T119" s="407"/>
      <c r="U119" s="407"/>
      <c r="V119" s="407"/>
      <c r="W119" s="407"/>
      <c r="X119" s="407"/>
      <c r="Y119" s="407"/>
    </row>
    <row r="120" spans="1:25" x14ac:dyDescent="0.25">
      <c r="A120" s="470"/>
      <c r="B120" s="407"/>
      <c r="C120" s="471"/>
      <c r="D120" s="407"/>
      <c r="E120" s="407"/>
      <c r="F120" s="407"/>
      <c r="G120" s="407"/>
      <c r="H120" s="407"/>
      <c r="I120" s="407"/>
      <c r="J120" s="407"/>
      <c r="K120" s="472"/>
      <c r="L120" s="472"/>
      <c r="M120" s="472"/>
      <c r="N120" s="407"/>
      <c r="O120" s="407"/>
      <c r="P120" s="407"/>
      <c r="Q120" s="407"/>
      <c r="R120" s="407"/>
      <c r="S120" s="407"/>
      <c r="T120" s="407"/>
      <c r="U120" s="407"/>
      <c r="V120" s="407"/>
      <c r="W120" s="407"/>
      <c r="X120" s="407"/>
      <c r="Y120" s="407"/>
    </row>
    <row r="121" spans="1:25" x14ac:dyDescent="0.25">
      <c r="A121" s="470"/>
      <c r="B121" s="407"/>
      <c r="C121" s="471"/>
      <c r="D121" s="407"/>
      <c r="E121" s="407"/>
      <c r="F121" s="407"/>
      <c r="G121" s="407"/>
      <c r="H121" s="407"/>
      <c r="I121" s="407"/>
      <c r="J121" s="407"/>
      <c r="K121" s="472"/>
      <c r="L121" s="472"/>
      <c r="M121" s="472"/>
      <c r="N121" s="407"/>
      <c r="O121" s="407"/>
      <c r="P121" s="407"/>
      <c r="Q121" s="407"/>
      <c r="R121" s="407"/>
      <c r="S121" s="407"/>
      <c r="T121" s="407"/>
      <c r="U121" s="407"/>
      <c r="V121" s="407"/>
      <c r="W121" s="407"/>
      <c r="X121" s="407"/>
      <c r="Y121" s="407"/>
    </row>
    <row r="122" spans="1:25" x14ac:dyDescent="0.25">
      <c r="A122" s="470"/>
      <c r="B122" s="407"/>
      <c r="C122" s="471"/>
      <c r="D122" s="407"/>
      <c r="E122" s="407"/>
      <c r="F122" s="407"/>
      <c r="G122" s="407"/>
      <c r="H122" s="407"/>
      <c r="I122" s="407"/>
      <c r="J122" s="407"/>
      <c r="K122" s="472"/>
      <c r="L122" s="472"/>
      <c r="M122" s="472"/>
      <c r="N122" s="407"/>
      <c r="O122" s="407"/>
      <c r="P122" s="407"/>
      <c r="Q122" s="407"/>
      <c r="R122" s="407"/>
      <c r="S122" s="407"/>
      <c r="T122" s="407"/>
      <c r="U122" s="407"/>
      <c r="V122" s="407"/>
      <c r="W122" s="407"/>
      <c r="X122" s="407"/>
      <c r="Y122" s="407"/>
    </row>
    <row r="123" spans="1:25" x14ac:dyDescent="0.25">
      <c r="A123" s="470"/>
      <c r="B123" s="407"/>
      <c r="C123" s="471"/>
      <c r="D123" s="407"/>
      <c r="E123" s="407"/>
      <c r="F123" s="407"/>
      <c r="G123" s="407"/>
      <c r="H123" s="407"/>
      <c r="I123" s="407"/>
      <c r="J123" s="407"/>
      <c r="K123" s="472"/>
      <c r="L123" s="472"/>
      <c r="M123" s="472"/>
      <c r="N123" s="407"/>
      <c r="O123" s="407"/>
      <c r="P123" s="407"/>
      <c r="Q123" s="407"/>
      <c r="R123" s="407"/>
      <c r="S123" s="407"/>
      <c r="T123" s="407"/>
      <c r="U123" s="407"/>
      <c r="V123" s="407"/>
      <c r="W123" s="407"/>
      <c r="X123" s="407"/>
      <c r="Y123" s="407"/>
    </row>
    <row r="124" spans="1:25" x14ac:dyDescent="0.25">
      <c r="A124" s="470"/>
      <c r="B124" s="407"/>
      <c r="C124" s="471"/>
      <c r="D124" s="407"/>
      <c r="E124" s="407"/>
      <c r="F124" s="407"/>
      <c r="G124" s="407"/>
      <c r="H124" s="407"/>
      <c r="I124" s="407"/>
      <c r="J124" s="407"/>
      <c r="K124" s="472"/>
      <c r="L124" s="472"/>
      <c r="M124" s="472"/>
      <c r="N124" s="407"/>
      <c r="O124" s="407"/>
      <c r="P124" s="407"/>
      <c r="Q124" s="407"/>
      <c r="R124" s="407"/>
      <c r="S124" s="407"/>
      <c r="T124" s="407"/>
      <c r="U124" s="407"/>
      <c r="V124" s="407"/>
      <c r="W124" s="407"/>
      <c r="X124" s="407"/>
      <c r="Y124" s="407"/>
    </row>
    <row r="125" spans="1:25" x14ac:dyDescent="0.25">
      <c r="A125" s="470"/>
      <c r="B125" s="407"/>
      <c r="C125" s="471"/>
      <c r="D125" s="407"/>
      <c r="E125" s="407"/>
      <c r="F125" s="407"/>
      <c r="G125" s="407"/>
      <c r="H125" s="407"/>
      <c r="I125" s="407"/>
      <c r="J125" s="407"/>
      <c r="K125" s="472"/>
      <c r="L125" s="472"/>
      <c r="M125" s="472"/>
      <c r="N125" s="407"/>
      <c r="O125" s="407"/>
      <c r="P125" s="407"/>
      <c r="Q125" s="407"/>
      <c r="R125" s="407"/>
      <c r="S125" s="407"/>
      <c r="T125" s="407"/>
      <c r="U125" s="407"/>
      <c r="V125" s="407"/>
      <c r="W125" s="407"/>
      <c r="X125" s="407"/>
      <c r="Y125" s="407"/>
    </row>
    <row r="126" spans="1:25" x14ac:dyDescent="0.25">
      <c r="A126" s="470"/>
      <c r="B126" s="407"/>
      <c r="C126" s="471"/>
      <c r="D126" s="407"/>
      <c r="E126" s="407"/>
      <c r="F126" s="407"/>
      <c r="G126" s="407"/>
      <c r="H126" s="407"/>
      <c r="I126" s="407"/>
      <c r="J126" s="407"/>
      <c r="K126" s="472"/>
      <c r="L126" s="472"/>
      <c r="M126" s="472"/>
      <c r="N126" s="407"/>
      <c r="O126" s="407"/>
      <c r="P126" s="407"/>
      <c r="Q126" s="407"/>
      <c r="R126" s="407"/>
      <c r="S126" s="407"/>
      <c r="T126" s="407"/>
      <c r="U126" s="407"/>
      <c r="V126" s="407"/>
      <c r="W126" s="407"/>
      <c r="X126" s="407"/>
      <c r="Y126" s="407"/>
    </row>
    <row r="127" spans="1:25" x14ac:dyDescent="0.25">
      <c r="A127" s="470"/>
      <c r="B127" s="407"/>
      <c r="C127" s="471"/>
      <c r="D127" s="407"/>
      <c r="E127" s="407"/>
      <c r="F127" s="407"/>
      <c r="G127" s="407"/>
      <c r="H127" s="407"/>
      <c r="I127" s="407"/>
      <c r="J127" s="407"/>
      <c r="K127" s="472"/>
      <c r="L127" s="472"/>
      <c r="M127" s="472"/>
      <c r="N127" s="407"/>
      <c r="O127" s="407"/>
      <c r="P127" s="407"/>
      <c r="Q127" s="407"/>
      <c r="R127" s="407"/>
      <c r="S127" s="407"/>
      <c r="T127" s="407"/>
      <c r="U127" s="407"/>
      <c r="V127" s="407"/>
      <c r="W127" s="407"/>
      <c r="X127" s="407"/>
      <c r="Y127" s="407"/>
    </row>
    <row r="128" spans="1:25" x14ac:dyDescent="0.25">
      <c r="A128" s="470"/>
      <c r="B128" s="407"/>
      <c r="C128" s="471"/>
      <c r="D128" s="407"/>
      <c r="E128" s="407"/>
      <c r="F128" s="407"/>
      <c r="G128" s="407"/>
      <c r="H128" s="407"/>
      <c r="I128" s="407"/>
      <c r="J128" s="407"/>
      <c r="K128" s="472"/>
      <c r="L128" s="472"/>
      <c r="M128" s="472"/>
      <c r="N128" s="407"/>
      <c r="O128" s="407"/>
      <c r="P128" s="407"/>
      <c r="Q128" s="407"/>
      <c r="R128" s="407"/>
      <c r="S128" s="407"/>
      <c r="T128" s="407"/>
      <c r="U128" s="407"/>
      <c r="V128" s="407"/>
      <c r="W128" s="407"/>
      <c r="X128" s="407"/>
      <c r="Y128" s="407"/>
    </row>
    <row r="129" spans="1:25" x14ac:dyDescent="0.25">
      <c r="A129" s="470"/>
      <c r="B129" s="407"/>
      <c r="C129" s="471"/>
      <c r="D129" s="407"/>
      <c r="E129" s="407"/>
      <c r="F129" s="407"/>
      <c r="G129" s="407"/>
      <c r="H129" s="407"/>
      <c r="I129" s="407"/>
      <c r="J129" s="407"/>
      <c r="K129" s="472"/>
      <c r="L129" s="472"/>
      <c r="M129" s="472"/>
      <c r="N129" s="407"/>
      <c r="O129" s="407"/>
      <c r="P129" s="407"/>
      <c r="Q129" s="407"/>
      <c r="R129" s="407"/>
      <c r="S129" s="407"/>
      <c r="T129" s="407"/>
      <c r="U129" s="407"/>
      <c r="V129" s="407"/>
      <c r="W129" s="407"/>
      <c r="X129" s="407"/>
      <c r="Y129" s="407"/>
    </row>
    <row r="130" spans="1:25" x14ac:dyDescent="0.25">
      <c r="A130" s="470"/>
      <c r="B130" s="407"/>
      <c r="C130" s="471"/>
      <c r="D130" s="407"/>
      <c r="E130" s="407"/>
      <c r="F130" s="407"/>
      <c r="G130" s="407"/>
      <c r="H130" s="407"/>
      <c r="I130" s="407"/>
      <c r="J130" s="407"/>
      <c r="K130" s="472"/>
      <c r="L130" s="472"/>
      <c r="M130" s="472"/>
      <c r="N130" s="407"/>
      <c r="O130" s="407"/>
      <c r="P130" s="407"/>
      <c r="Q130" s="407"/>
      <c r="R130" s="407"/>
      <c r="S130" s="407"/>
      <c r="T130" s="407"/>
      <c r="U130" s="407"/>
      <c r="V130" s="407"/>
      <c r="W130" s="407"/>
      <c r="X130" s="407"/>
      <c r="Y130" s="407"/>
    </row>
    <row r="131" spans="1:25" x14ac:dyDescent="0.25">
      <c r="A131" s="470"/>
      <c r="B131" s="407"/>
      <c r="C131" s="471"/>
      <c r="D131" s="407"/>
      <c r="E131" s="407"/>
      <c r="F131" s="407"/>
      <c r="G131" s="407"/>
      <c r="H131" s="407"/>
      <c r="I131" s="407"/>
      <c r="J131" s="407"/>
      <c r="K131" s="472"/>
      <c r="L131" s="472"/>
      <c r="M131" s="472"/>
      <c r="N131" s="407"/>
      <c r="O131" s="407"/>
      <c r="P131" s="407"/>
      <c r="Q131" s="407"/>
      <c r="R131" s="407"/>
      <c r="S131" s="407"/>
      <c r="T131" s="407"/>
      <c r="U131" s="407"/>
      <c r="V131" s="407"/>
      <c r="W131" s="407"/>
      <c r="X131" s="407"/>
      <c r="Y131" s="407"/>
    </row>
    <row r="132" spans="1:25" x14ac:dyDescent="0.25">
      <c r="A132" s="470"/>
      <c r="B132" s="407"/>
      <c r="C132" s="471"/>
      <c r="D132" s="407"/>
      <c r="E132" s="407"/>
      <c r="F132" s="407"/>
      <c r="G132" s="407"/>
      <c r="H132" s="407"/>
      <c r="I132" s="407"/>
      <c r="J132" s="407"/>
      <c r="K132" s="472"/>
      <c r="L132" s="472"/>
      <c r="M132" s="472"/>
      <c r="N132" s="407"/>
      <c r="O132" s="407"/>
      <c r="P132" s="407"/>
      <c r="Q132" s="407"/>
      <c r="R132" s="407"/>
      <c r="S132" s="407"/>
      <c r="T132" s="407"/>
      <c r="U132" s="407"/>
      <c r="V132" s="407"/>
      <c r="W132" s="407"/>
      <c r="X132" s="407"/>
      <c r="Y132" s="407"/>
    </row>
    <row r="133" spans="1:25" x14ac:dyDescent="0.25">
      <c r="A133" s="470"/>
      <c r="B133" s="407"/>
      <c r="C133" s="471"/>
      <c r="D133" s="407"/>
      <c r="E133" s="407"/>
      <c r="F133" s="407"/>
      <c r="G133" s="407"/>
      <c r="H133" s="407"/>
      <c r="I133" s="407"/>
      <c r="J133" s="407"/>
      <c r="K133" s="472"/>
      <c r="L133" s="472"/>
      <c r="M133" s="472"/>
      <c r="N133" s="407"/>
      <c r="O133" s="407"/>
      <c r="P133" s="407"/>
      <c r="Q133" s="407"/>
      <c r="R133" s="407"/>
      <c r="S133" s="407"/>
      <c r="T133" s="407"/>
      <c r="U133" s="407"/>
      <c r="V133" s="407"/>
      <c r="W133" s="407"/>
      <c r="X133" s="407"/>
      <c r="Y133" s="407"/>
    </row>
    <row r="134" spans="1:25" x14ac:dyDescent="0.25">
      <c r="A134" s="470"/>
      <c r="B134" s="407"/>
      <c r="C134" s="471"/>
      <c r="D134" s="407"/>
      <c r="E134" s="407"/>
      <c r="F134" s="407"/>
      <c r="G134" s="407"/>
      <c r="H134" s="407"/>
      <c r="I134" s="407"/>
      <c r="J134" s="407"/>
      <c r="K134" s="472"/>
      <c r="L134" s="472"/>
      <c r="M134" s="472"/>
      <c r="N134" s="407"/>
      <c r="O134" s="407"/>
      <c r="P134" s="407"/>
      <c r="Q134" s="407"/>
      <c r="R134" s="407"/>
      <c r="S134" s="407"/>
      <c r="T134" s="407"/>
      <c r="U134" s="407"/>
      <c r="V134" s="407"/>
      <c r="W134" s="407"/>
      <c r="X134" s="407"/>
      <c r="Y134" s="407"/>
    </row>
    <row r="135" spans="1:25" x14ac:dyDescent="0.25">
      <c r="A135" s="470"/>
      <c r="B135" s="407"/>
      <c r="C135" s="471"/>
      <c r="D135" s="407"/>
      <c r="E135" s="407"/>
      <c r="F135" s="407"/>
      <c r="G135" s="407"/>
      <c r="H135" s="407"/>
      <c r="I135" s="407"/>
      <c r="J135" s="407"/>
      <c r="K135" s="472"/>
      <c r="L135" s="472"/>
      <c r="M135" s="472"/>
      <c r="N135" s="407"/>
      <c r="O135" s="407"/>
      <c r="P135" s="407"/>
      <c r="Q135" s="407"/>
      <c r="R135" s="407"/>
      <c r="S135" s="407"/>
      <c r="T135" s="407"/>
      <c r="U135" s="407"/>
      <c r="V135" s="407"/>
      <c r="W135" s="407"/>
      <c r="X135" s="407"/>
      <c r="Y135" s="407"/>
    </row>
    <row r="136" spans="1:25" x14ac:dyDescent="0.25">
      <c r="A136" s="470"/>
      <c r="B136" s="407"/>
      <c r="C136" s="471"/>
      <c r="D136" s="407"/>
      <c r="E136" s="407"/>
      <c r="F136" s="407"/>
      <c r="G136" s="407"/>
      <c r="H136" s="407"/>
      <c r="I136" s="407"/>
      <c r="J136" s="407"/>
      <c r="K136" s="472"/>
      <c r="L136" s="472"/>
      <c r="M136" s="472"/>
      <c r="N136" s="407"/>
      <c r="O136" s="407"/>
      <c r="P136" s="407"/>
      <c r="Q136" s="407"/>
      <c r="R136" s="407"/>
      <c r="S136" s="407"/>
      <c r="T136" s="407"/>
      <c r="U136" s="407"/>
      <c r="V136" s="407"/>
      <c r="W136" s="407"/>
      <c r="X136" s="407"/>
      <c r="Y136" s="407"/>
    </row>
    <row r="137" spans="1:25" x14ac:dyDescent="0.25">
      <c r="A137" s="470"/>
      <c r="B137" s="407"/>
      <c r="C137" s="471"/>
      <c r="D137" s="407"/>
      <c r="E137" s="407"/>
      <c r="F137" s="407"/>
      <c r="G137" s="407"/>
      <c r="H137" s="407"/>
      <c r="I137" s="407"/>
      <c r="J137" s="407"/>
      <c r="K137" s="472"/>
      <c r="L137" s="472"/>
      <c r="M137" s="472"/>
      <c r="N137" s="407"/>
      <c r="O137" s="407"/>
      <c r="P137" s="407"/>
      <c r="Q137" s="407"/>
      <c r="R137" s="407"/>
      <c r="S137" s="407"/>
      <c r="T137" s="407"/>
      <c r="U137" s="407"/>
      <c r="V137" s="407"/>
      <c r="W137" s="407"/>
      <c r="X137" s="407"/>
      <c r="Y137" s="407"/>
    </row>
    <row r="138" spans="1:25" x14ac:dyDescent="0.25">
      <c r="A138" s="470"/>
      <c r="B138" s="407"/>
      <c r="C138" s="471"/>
      <c r="D138" s="407"/>
      <c r="E138" s="407"/>
      <c r="F138" s="407"/>
      <c r="G138" s="407"/>
      <c r="H138" s="407"/>
      <c r="I138" s="407"/>
      <c r="J138" s="407"/>
      <c r="K138" s="472"/>
      <c r="L138" s="472"/>
      <c r="M138" s="472"/>
      <c r="N138" s="407"/>
      <c r="O138" s="407"/>
      <c r="P138" s="407"/>
      <c r="Q138" s="407"/>
      <c r="R138" s="407"/>
      <c r="S138" s="407"/>
      <c r="T138" s="407"/>
      <c r="U138" s="407"/>
      <c r="V138" s="407"/>
      <c r="W138" s="407"/>
      <c r="X138" s="407"/>
      <c r="Y138" s="407"/>
    </row>
    <row r="139" spans="1:25" x14ac:dyDescent="0.25">
      <c r="A139" s="470"/>
      <c r="B139" s="407"/>
      <c r="C139" s="471"/>
      <c r="D139" s="407"/>
      <c r="E139" s="407"/>
      <c r="F139" s="407"/>
      <c r="G139" s="407"/>
      <c r="H139" s="407"/>
      <c r="I139" s="407"/>
      <c r="J139" s="407"/>
      <c r="K139" s="472"/>
      <c r="L139" s="472"/>
      <c r="M139" s="472"/>
      <c r="N139" s="407"/>
      <c r="O139" s="407"/>
      <c r="P139" s="407"/>
      <c r="Q139" s="407"/>
      <c r="R139" s="407"/>
      <c r="S139" s="407"/>
      <c r="T139" s="407"/>
      <c r="U139" s="407"/>
      <c r="V139" s="407"/>
      <c r="W139" s="407"/>
      <c r="X139" s="407"/>
      <c r="Y139" s="407"/>
    </row>
    <row r="140" spans="1:25" x14ac:dyDescent="0.25">
      <c r="A140" s="470"/>
      <c r="B140" s="407"/>
      <c r="C140" s="471"/>
      <c r="D140" s="407"/>
      <c r="E140" s="407"/>
      <c r="F140" s="407"/>
      <c r="G140" s="407"/>
      <c r="H140" s="407"/>
      <c r="I140" s="407"/>
      <c r="J140" s="407"/>
      <c r="K140" s="472"/>
      <c r="L140" s="472"/>
      <c r="M140" s="472"/>
      <c r="N140" s="407"/>
      <c r="O140" s="407"/>
      <c r="P140" s="407"/>
      <c r="Q140" s="407"/>
      <c r="R140" s="407"/>
      <c r="S140" s="407"/>
      <c r="T140" s="407"/>
      <c r="U140" s="407"/>
      <c r="V140" s="407"/>
      <c r="W140" s="407"/>
      <c r="X140" s="407"/>
      <c r="Y140" s="407"/>
    </row>
    <row r="141" spans="1:25" x14ac:dyDescent="0.25">
      <c r="A141" s="470"/>
      <c r="B141" s="407"/>
      <c r="C141" s="471"/>
      <c r="D141" s="407"/>
      <c r="E141" s="407"/>
      <c r="F141" s="407"/>
      <c r="G141" s="407"/>
      <c r="H141" s="407"/>
      <c r="I141" s="407"/>
      <c r="J141" s="407"/>
      <c r="K141" s="472"/>
      <c r="L141" s="472"/>
      <c r="M141" s="472"/>
      <c r="N141" s="407"/>
      <c r="O141" s="407"/>
      <c r="P141" s="407"/>
      <c r="Q141" s="407"/>
      <c r="R141" s="407"/>
      <c r="S141" s="407"/>
      <c r="T141" s="407"/>
      <c r="U141" s="407"/>
      <c r="V141" s="407"/>
      <c r="W141" s="407"/>
      <c r="X141" s="407"/>
      <c r="Y141" s="407"/>
    </row>
    <row r="142" spans="1:25" x14ac:dyDescent="0.25">
      <c r="A142" s="470"/>
      <c r="B142" s="407"/>
      <c r="C142" s="471"/>
      <c r="D142" s="407"/>
      <c r="E142" s="407"/>
      <c r="F142" s="407"/>
      <c r="G142" s="407"/>
      <c r="H142" s="407"/>
      <c r="I142" s="407"/>
      <c r="J142" s="407"/>
      <c r="K142" s="472"/>
      <c r="L142" s="472"/>
      <c r="M142" s="472"/>
      <c r="N142" s="407"/>
      <c r="O142" s="407"/>
      <c r="P142" s="407"/>
      <c r="Q142" s="407"/>
      <c r="R142" s="407"/>
      <c r="S142" s="407"/>
      <c r="T142" s="407"/>
      <c r="U142" s="407"/>
      <c r="V142" s="407"/>
      <c r="W142" s="407"/>
      <c r="X142" s="407"/>
      <c r="Y142" s="407"/>
    </row>
    <row r="143" spans="1:25" x14ac:dyDescent="0.25">
      <c r="A143" s="470"/>
      <c r="B143" s="407"/>
      <c r="C143" s="471"/>
      <c r="D143" s="407"/>
      <c r="E143" s="407"/>
      <c r="F143" s="407"/>
      <c r="G143" s="407"/>
      <c r="H143" s="407"/>
      <c r="I143" s="407"/>
      <c r="J143" s="407"/>
      <c r="K143" s="472"/>
      <c r="L143" s="472"/>
      <c r="M143" s="472"/>
      <c r="N143" s="407"/>
      <c r="O143" s="407"/>
      <c r="P143" s="407"/>
      <c r="Q143" s="407"/>
      <c r="R143" s="407"/>
      <c r="S143" s="407"/>
      <c r="T143" s="407"/>
      <c r="U143" s="407"/>
      <c r="V143" s="407"/>
      <c r="W143" s="407"/>
      <c r="X143" s="407"/>
      <c r="Y143" s="407"/>
    </row>
    <row r="144" spans="1:25" x14ac:dyDescent="0.25">
      <c r="A144" s="470"/>
      <c r="B144" s="407"/>
      <c r="C144" s="471"/>
      <c r="D144" s="407"/>
      <c r="E144" s="407"/>
      <c r="F144" s="407"/>
      <c r="G144" s="407"/>
      <c r="H144" s="407"/>
      <c r="I144" s="407"/>
      <c r="J144" s="407"/>
      <c r="K144" s="472"/>
      <c r="L144" s="472"/>
      <c r="M144" s="472"/>
      <c r="N144" s="407"/>
      <c r="O144" s="407"/>
      <c r="P144" s="407"/>
      <c r="Q144" s="407"/>
      <c r="R144" s="407"/>
      <c r="S144" s="407"/>
      <c r="T144" s="407"/>
      <c r="U144" s="407"/>
      <c r="V144" s="407"/>
      <c r="W144" s="407"/>
      <c r="X144" s="407"/>
      <c r="Y144" s="407"/>
    </row>
    <row r="145" spans="1:25" x14ac:dyDescent="0.25">
      <c r="A145" s="470"/>
      <c r="B145" s="407"/>
      <c r="C145" s="471"/>
      <c r="D145" s="407"/>
      <c r="E145" s="407"/>
      <c r="F145" s="407"/>
      <c r="G145" s="407"/>
      <c r="H145" s="407"/>
      <c r="I145" s="407"/>
      <c r="J145" s="407"/>
      <c r="K145" s="472"/>
      <c r="L145" s="472"/>
      <c r="M145" s="472"/>
      <c r="N145" s="407"/>
      <c r="O145" s="407"/>
      <c r="P145" s="407"/>
      <c r="Q145" s="407"/>
      <c r="R145" s="407"/>
      <c r="S145" s="407"/>
      <c r="T145" s="407"/>
      <c r="U145" s="407"/>
      <c r="V145" s="407"/>
      <c r="W145" s="407"/>
      <c r="X145" s="407"/>
      <c r="Y145" s="407"/>
    </row>
    <row r="146" spans="1:25" x14ac:dyDescent="0.25">
      <c r="A146" s="470"/>
      <c r="B146" s="407"/>
      <c r="C146" s="471"/>
      <c r="D146" s="407"/>
      <c r="E146" s="407"/>
      <c r="F146" s="407"/>
      <c r="G146" s="407"/>
      <c r="H146" s="407"/>
      <c r="I146" s="407"/>
      <c r="J146" s="407"/>
      <c r="K146" s="472"/>
      <c r="L146" s="472"/>
      <c r="M146" s="472"/>
      <c r="N146" s="407"/>
      <c r="O146" s="407"/>
      <c r="P146" s="407"/>
      <c r="Q146" s="407"/>
      <c r="R146" s="407"/>
      <c r="S146" s="407"/>
      <c r="T146" s="407"/>
      <c r="U146" s="407"/>
      <c r="V146" s="407"/>
      <c r="W146" s="407"/>
      <c r="X146" s="407"/>
      <c r="Y146" s="407"/>
    </row>
    <row r="147" spans="1:25" x14ac:dyDescent="0.25">
      <c r="A147" s="470"/>
      <c r="B147" s="407"/>
      <c r="C147" s="471"/>
      <c r="D147" s="407"/>
      <c r="E147" s="407"/>
      <c r="F147" s="407"/>
      <c r="G147" s="407"/>
      <c r="H147" s="407"/>
      <c r="I147" s="407"/>
      <c r="J147" s="407"/>
      <c r="K147" s="472"/>
      <c r="L147" s="472"/>
      <c r="M147" s="472"/>
      <c r="N147" s="407"/>
      <c r="O147" s="407"/>
      <c r="P147" s="407"/>
      <c r="Q147" s="407"/>
      <c r="R147" s="407"/>
      <c r="S147" s="407"/>
      <c r="T147" s="407"/>
      <c r="U147" s="407"/>
      <c r="V147" s="407"/>
      <c r="W147" s="407"/>
      <c r="X147" s="407"/>
      <c r="Y147" s="407"/>
    </row>
    <row r="148" spans="1:25" x14ac:dyDescent="0.25">
      <c r="A148" s="470"/>
      <c r="B148" s="407"/>
      <c r="C148" s="471"/>
      <c r="D148" s="407"/>
      <c r="E148" s="407"/>
      <c r="F148" s="407"/>
      <c r="G148" s="407"/>
      <c r="H148" s="407"/>
      <c r="I148" s="407"/>
      <c r="J148" s="407"/>
      <c r="K148" s="472"/>
      <c r="L148" s="472"/>
      <c r="M148" s="472"/>
      <c r="N148" s="407"/>
      <c r="O148" s="407"/>
      <c r="P148" s="407"/>
      <c r="Q148" s="407"/>
      <c r="R148" s="407"/>
      <c r="S148" s="407"/>
      <c r="T148" s="407"/>
      <c r="U148" s="407"/>
      <c r="V148" s="407"/>
      <c r="W148" s="407"/>
      <c r="X148" s="407"/>
      <c r="Y148" s="407"/>
    </row>
    <row r="149" spans="1:25" x14ac:dyDescent="0.25">
      <c r="A149" s="470"/>
      <c r="B149" s="407"/>
      <c r="C149" s="471"/>
      <c r="D149" s="407"/>
      <c r="E149" s="407"/>
      <c r="F149" s="407"/>
      <c r="G149" s="407"/>
      <c r="H149" s="407"/>
      <c r="I149" s="407"/>
      <c r="J149" s="407"/>
      <c r="K149" s="472"/>
      <c r="L149" s="472"/>
      <c r="M149" s="472"/>
      <c r="N149" s="407"/>
      <c r="O149" s="407"/>
      <c r="P149" s="407"/>
      <c r="Q149" s="407"/>
      <c r="R149" s="407"/>
      <c r="S149" s="407"/>
      <c r="T149" s="407"/>
      <c r="U149" s="407"/>
      <c r="V149" s="407"/>
      <c r="W149" s="407"/>
      <c r="X149" s="407"/>
      <c r="Y149" s="407"/>
    </row>
    <row r="150" spans="1:25" x14ac:dyDescent="0.25">
      <c r="A150" s="470"/>
      <c r="B150" s="407"/>
      <c r="C150" s="471"/>
      <c r="D150" s="407"/>
      <c r="E150" s="407"/>
      <c r="F150" s="407"/>
      <c r="G150" s="407"/>
      <c r="H150" s="407"/>
      <c r="I150" s="407"/>
      <c r="J150" s="407"/>
      <c r="K150" s="472"/>
      <c r="L150" s="472"/>
      <c r="M150" s="472"/>
      <c r="N150" s="407"/>
      <c r="O150" s="407"/>
      <c r="P150" s="407"/>
      <c r="Q150" s="407"/>
      <c r="R150" s="407"/>
      <c r="S150" s="407"/>
      <c r="T150" s="407"/>
      <c r="U150" s="407"/>
      <c r="V150" s="407"/>
      <c r="W150" s="407"/>
      <c r="X150" s="407"/>
      <c r="Y150" s="407"/>
    </row>
    <row r="151" spans="1:25" x14ac:dyDescent="0.25">
      <c r="A151" s="470"/>
      <c r="B151" s="407"/>
      <c r="C151" s="471"/>
      <c r="D151" s="407"/>
      <c r="E151" s="407"/>
      <c r="F151" s="407"/>
      <c r="G151" s="407"/>
      <c r="H151" s="407"/>
      <c r="I151" s="407"/>
      <c r="J151" s="407"/>
      <c r="K151" s="472"/>
      <c r="L151" s="472"/>
      <c r="M151" s="472"/>
      <c r="N151" s="407"/>
      <c r="O151" s="407"/>
      <c r="P151" s="407"/>
      <c r="Q151" s="407"/>
      <c r="R151" s="407"/>
      <c r="S151" s="407"/>
      <c r="T151" s="407"/>
      <c r="U151" s="407"/>
      <c r="V151" s="407"/>
      <c r="W151" s="407"/>
      <c r="X151" s="407"/>
      <c r="Y151" s="407"/>
    </row>
    <row r="152" spans="1:25" x14ac:dyDescent="0.25">
      <c r="A152" s="470"/>
      <c r="B152" s="407"/>
      <c r="C152" s="471"/>
      <c r="D152" s="407"/>
      <c r="E152" s="407"/>
      <c r="F152" s="407"/>
      <c r="G152" s="407"/>
      <c r="H152" s="407"/>
      <c r="I152" s="407"/>
      <c r="J152" s="407"/>
      <c r="K152" s="472"/>
      <c r="L152" s="472"/>
      <c r="M152" s="472"/>
      <c r="N152" s="407"/>
      <c r="O152" s="407"/>
      <c r="P152" s="407"/>
      <c r="Q152" s="407"/>
      <c r="R152" s="407"/>
      <c r="S152" s="407"/>
      <c r="T152" s="407"/>
      <c r="U152" s="407"/>
      <c r="V152" s="407"/>
      <c r="W152" s="407"/>
      <c r="X152" s="407"/>
      <c r="Y152" s="407"/>
    </row>
    <row r="153" spans="1:25" x14ac:dyDescent="0.25">
      <c r="A153" s="470"/>
      <c r="B153" s="407"/>
      <c r="C153" s="471"/>
      <c r="D153" s="407"/>
      <c r="E153" s="407"/>
      <c r="F153" s="407"/>
      <c r="G153" s="407"/>
      <c r="H153" s="407"/>
      <c r="I153" s="407"/>
      <c r="J153" s="407"/>
      <c r="K153" s="472"/>
      <c r="L153" s="472"/>
      <c r="M153" s="472"/>
      <c r="N153" s="407"/>
      <c r="O153" s="407"/>
      <c r="P153" s="407"/>
      <c r="Q153" s="407"/>
      <c r="R153" s="407"/>
      <c r="S153" s="407"/>
      <c r="T153" s="407"/>
      <c r="U153" s="407"/>
      <c r="V153" s="407"/>
      <c r="W153" s="407"/>
      <c r="X153" s="407"/>
      <c r="Y153" s="407"/>
    </row>
    <row r="154" spans="1:25" x14ac:dyDescent="0.25">
      <c r="A154" s="470"/>
      <c r="B154" s="407"/>
      <c r="C154" s="471"/>
      <c r="D154" s="407"/>
      <c r="E154" s="407"/>
      <c r="F154" s="407"/>
      <c r="G154" s="407"/>
      <c r="H154" s="407"/>
      <c r="I154" s="407"/>
      <c r="J154" s="407"/>
      <c r="K154" s="472"/>
      <c r="L154" s="472"/>
      <c r="M154" s="472"/>
      <c r="N154" s="407"/>
      <c r="O154" s="407"/>
      <c r="P154" s="407"/>
      <c r="Q154" s="407"/>
      <c r="R154" s="407"/>
      <c r="S154" s="407"/>
      <c r="T154" s="407"/>
      <c r="U154" s="407"/>
      <c r="V154" s="407"/>
      <c r="W154" s="407"/>
      <c r="X154" s="407"/>
      <c r="Y154" s="407"/>
    </row>
    <row r="155" spans="1:25" x14ac:dyDescent="0.25">
      <c r="A155" s="470"/>
      <c r="B155" s="407"/>
      <c r="C155" s="471"/>
      <c r="D155" s="407"/>
      <c r="E155" s="407"/>
      <c r="F155" s="407"/>
      <c r="G155" s="407"/>
      <c r="H155" s="407"/>
      <c r="I155" s="407"/>
      <c r="J155" s="407"/>
      <c r="K155" s="472"/>
      <c r="L155" s="472"/>
      <c r="M155" s="472"/>
      <c r="N155" s="407"/>
      <c r="O155" s="407"/>
      <c r="P155" s="407"/>
      <c r="Q155" s="407"/>
      <c r="R155" s="407"/>
      <c r="S155" s="407"/>
      <c r="T155" s="407"/>
      <c r="U155" s="407"/>
      <c r="V155" s="407"/>
      <c r="W155" s="407"/>
      <c r="X155" s="407"/>
      <c r="Y155" s="407"/>
    </row>
    <row r="156" spans="1:25" x14ac:dyDescent="0.25">
      <c r="A156" s="470"/>
      <c r="B156" s="407"/>
      <c r="C156" s="471"/>
      <c r="D156" s="407"/>
      <c r="E156" s="407"/>
      <c r="F156" s="407"/>
      <c r="G156" s="407"/>
      <c r="H156" s="407"/>
      <c r="I156" s="407"/>
      <c r="J156" s="407"/>
      <c r="K156" s="472"/>
      <c r="L156" s="472"/>
      <c r="M156" s="472"/>
      <c r="N156" s="407"/>
      <c r="O156" s="407"/>
      <c r="P156" s="407"/>
      <c r="Q156" s="407"/>
      <c r="R156" s="407"/>
      <c r="S156" s="407"/>
      <c r="T156" s="407"/>
      <c r="U156" s="407"/>
      <c r="V156" s="407"/>
      <c r="W156" s="407"/>
      <c r="X156" s="407"/>
      <c r="Y156" s="407"/>
    </row>
    <row r="157" spans="1:25" x14ac:dyDescent="0.25">
      <c r="A157" s="470"/>
      <c r="B157" s="407"/>
      <c r="C157" s="471"/>
      <c r="D157" s="407"/>
      <c r="E157" s="407"/>
      <c r="F157" s="407"/>
      <c r="G157" s="407"/>
      <c r="H157" s="407"/>
      <c r="I157" s="407"/>
      <c r="J157" s="407"/>
      <c r="K157" s="472"/>
      <c r="L157" s="472"/>
      <c r="M157" s="472"/>
      <c r="N157" s="407"/>
      <c r="O157" s="407"/>
      <c r="P157" s="407"/>
      <c r="Q157" s="407"/>
      <c r="R157" s="407"/>
      <c r="S157" s="407"/>
      <c r="T157" s="407"/>
      <c r="U157" s="407"/>
      <c r="V157" s="407"/>
      <c r="W157" s="407"/>
      <c r="X157" s="407"/>
      <c r="Y157" s="407"/>
    </row>
    <row r="158" spans="1:25" x14ac:dyDescent="0.25">
      <c r="A158" s="470"/>
      <c r="B158" s="407"/>
      <c r="C158" s="471"/>
      <c r="D158" s="407"/>
      <c r="E158" s="407"/>
      <c r="F158" s="407"/>
      <c r="G158" s="407"/>
      <c r="H158" s="407"/>
      <c r="I158" s="407"/>
      <c r="J158" s="407"/>
      <c r="K158" s="472"/>
      <c r="L158" s="472"/>
      <c r="M158" s="472"/>
      <c r="N158" s="407"/>
      <c r="O158" s="407"/>
      <c r="P158" s="407"/>
      <c r="Q158" s="407"/>
      <c r="R158" s="407"/>
      <c r="S158" s="407"/>
      <c r="T158" s="407"/>
      <c r="U158" s="407"/>
      <c r="V158" s="407"/>
      <c r="W158" s="407"/>
      <c r="X158" s="407"/>
      <c r="Y158" s="407"/>
    </row>
    <row r="159" spans="1:25" x14ac:dyDescent="0.25">
      <c r="A159" s="470"/>
      <c r="B159" s="407"/>
      <c r="C159" s="471"/>
      <c r="D159" s="407"/>
      <c r="E159" s="407"/>
      <c r="F159" s="407"/>
      <c r="G159" s="407"/>
      <c r="H159" s="407"/>
      <c r="I159" s="407"/>
      <c r="J159" s="407"/>
      <c r="K159" s="472"/>
      <c r="L159" s="472"/>
      <c r="M159" s="472"/>
      <c r="N159" s="407"/>
      <c r="O159" s="407"/>
      <c r="P159" s="407"/>
      <c r="Q159" s="407"/>
      <c r="R159" s="407"/>
      <c r="S159" s="407"/>
      <c r="T159" s="407"/>
      <c r="U159" s="407"/>
      <c r="V159" s="407"/>
      <c r="W159" s="407"/>
      <c r="X159" s="407"/>
      <c r="Y159" s="407"/>
    </row>
    <row r="160" spans="1:25" x14ac:dyDescent="0.25">
      <c r="A160" s="470"/>
      <c r="B160" s="407"/>
      <c r="C160" s="471"/>
      <c r="D160" s="407"/>
      <c r="E160" s="407"/>
      <c r="F160" s="407"/>
      <c r="G160" s="407"/>
      <c r="H160" s="407"/>
      <c r="I160" s="407"/>
      <c r="J160" s="407"/>
      <c r="K160" s="472"/>
      <c r="L160" s="472"/>
      <c r="M160" s="472"/>
      <c r="N160" s="407"/>
      <c r="O160" s="407"/>
      <c r="P160" s="407"/>
      <c r="Q160" s="407"/>
      <c r="R160" s="407"/>
      <c r="S160" s="407"/>
      <c r="T160" s="407"/>
      <c r="U160" s="407"/>
      <c r="V160" s="407"/>
      <c r="W160" s="407"/>
      <c r="X160" s="407"/>
      <c r="Y160" s="407"/>
    </row>
    <row r="161" spans="1:25" x14ac:dyDescent="0.25">
      <c r="A161" s="470"/>
      <c r="B161" s="407"/>
      <c r="C161" s="471"/>
      <c r="D161" s="407"/>
      <c r="E161" s="407"/>
      <c r="F161" s="407"/>
      <c r="G161" s="407"/>
      <c r="H161" s="407"/>
      <c r="I161" s="407"/>
      <c r="J161" s="407"/>
      <c r="K161" s="472"/>
      <c r="L161" s="472"/>
      <c r="M161" s="472"/>
      <c r="N161" s="407"/>
      <c r="O161" s="407"/>
      <c r="P161" s="407"/>
      <c r="Q161" s="407"/>
      <c r="R161" s="407"/>
      <c r="S161" s="407"/>
      <c r="T161" s="407"/>
      <c r="U161" s="407"/>
      <c r="V161" s="407"/>
      <c r="W161" s="407"/>
      <c r="X161" s="407"/>
      <c r="Y161" s="407"/>
    </row>
    <row r="162" spans="1:25" x14ac:dyDescent="0.25">
      <c r="A162" s="470"/>
      <c r="B162" s="407"/>
      <c r="C162" s="471"/>
      <c r="D162" s="407"/>
      <c r="E162" s="407"/>
      <c r="F162" s="407"/>
      <c r="G162" s="407"/>
      <c r="H162" s="407"/>
      <c r="I162" s="407"/>
      <c r="J162" s="407"/>
      <c r="K162" s="472"/>
      <c r="L162" s="472"/>
      <c r="M162" s="472"/>
      <c r="N162" s="407"/>
      <c r="O162" s="407"/>
      <c r="P162" s="407"/>
      <c r="Q162" s="407"/>
      <c r="R162" s="407"/>
      <c r="S162" s="407"/>
      <c r="T162" s="407"/>
      <c r="U162" s="407"/>
      <c r="V162" s="407"/>
      <c r="W162" s="407"/>
      <c r="X162" s="407"/>
      <c r="Y162" s="407"/>
    </row>
    <row r="163" spans="1:25" x14ac:dyDescent="0.25">
      <c r="A163" s="470"/>
      <c r="B163" s="407"/>
      <c r="C163" s="471"/>
      <c r="D163" s="407"/>
      <c r="E163" s="407"/>
      <c r="F163" s="407"/>
      <c r="G163" s="407"/>
      <c r="H163" s="407"/>
      <c r="I163" s="407"/>
      <c r="J163" s="407"/>
      <c r="K163" s="472"/>
      <c r="L163" s="472"/>
      <c r="M163" s="472"/>
      <c r="N163" s="407"/>
      <c r="O163" s="407"/>
      <c r="P163" s="407"/>
      <c r="Q163" s="407"/>
      <c r="R163" s="407"/>
      <c r="S163" s="407"/>
      <c r="T163" s="407"/>
      <c r="U163" s="407"/>
      <c r="V163" s="407"/>
      <c r="W163" s="407"/>
      <c r="X163" s="407"/>
      <c r="Y163" s="407"/>
    </row>
    <row r="164" spans="1:25" x14ac:dyDescent="0.25">
      <c r="A164" s="470"/>
      <c r="B164" s="407"/>
      <c r="C164" s="471"/>
      <c r="D164" s="407"/>
      <c r="E164" s="407"/>
      <c r="F164" s="407"/>
      <c r="G164" s="407"/>
      <c r="H164" s="407"/>
      <c r="I164" s="407"/>
      <c r="J164" s="407"/>
      <c r="K164" s="472"/>
      <c r="L164" s="472"/>
      <c r="M164" s="472"/>
      <c r="N164" s="407"/>
      <c r="O164" s="407"/>
      <c r="P164" s="407"/>
      <c r="Q164" s="407"/>
      <c r="R164" s="407"/>
      <c r="S164" s="407"/>
      <c r="T164" s="407"/>
      <c r="U164" s="407"/>
      <c r="V164" s="407"/>
      <c r="W164" s="407"/>
      <c r="X164" s="407"/>
      <c r="Y164" s="407"/>
    </row>
    <row r="165" spans="1:25" x14ac:dyDescent="0.25">
      <c r="A165" s="470"/>
      <c r="B165" s="407"/>
      <c r="C165" s="471"/>
      <c r="D165" s="407"/>
      <c r="E165" s="407"/>
      <c r="F165" s="407"/>
      <c r="G165" s="407"/>
      <c r="H165" s="407"/>
      <c r="I165" s="407"/>
      <c r="J165" s="407"/>
      <c r="K165" s="472"/>
      <c r="L165" s="472"/>
      <c r="M165" s="472"/>
      <c r="N165" s="407"/>
      <c r="O165" s="407"/>
      <c r="P165" s="407"/>
      <c r="Q165" s="407"/>
      <c r="R165" s="407"/>
      <c r="S165" s="407"/>
      <c r="T165" s="407"/>
      <c r="U165" s="407"/>
      <c r="V165" s="407"/>
      <c r="W165" s="407"/>
      <c r="X165" s="407"/>
      <c r="Y165" s="407"/>
    </row>
    <row r="166" spans="1:25" x14ac:dyDescent="0.25">
      <c r="A166" s="470"/>
      <c r="B166" s="407"/>
      <c r="C166" s="471"/>
      <c r="D166" s="407"/>
      <c r="E166" s="407"/>
      <c r="F166" s="407"/>
      <c r="G166" s="407"/>
      <c r="H166" s="407"/>
      <c r="I166" s="407"/>
      <c r="J166" s="407"/>
      <c r="K166" s="472"/>
      <c r="L166" s="472"/>
      <c r="M166" s="472"/>
      <c r="N166" s="407"/>
      <c r="O166" s="407"/>
      <c r="P166" s="407"/>
      <c r="Q166" s="407"/>
      <c r="R166" s="407"/>
      <c r="S166" s="407"/>
      <c r="T166" s="407"/>
      <c r="U166" s="407"/>
      <c r="V166" s="407"/>
      <c r="W166" s="407"/>
      <c r="X166" s="407"/>
      <c r="Y166" s="407"/>
    </row>
    <row r="167" spans="1:25" x14ac:dyDescent="0.25">
      <c r="A167" s="470"/>
      <c r="B167" s="407"/>
      <c r="C167" s="471"/>
      <c r="D167" s="407"/>
      <c r="E167" s="407"/>
      <c r="F167" s="407"/>
      <c r="G167" s="407"/>
      <c r="H167" s="407"/>
      <c r="I167" s="407"/>
      <c r="J167" s="407"/>
      <c r="K167" s="472"/>
      <c r="L167" s="472"/>
      <c r="M167" s="472"/>
      <c r="N167" s="407"/>
      <c r="O167" s="407"/>
      <c r="P167" s="407"/>
      <c r="Q167" s="407"/>
      <c r="R167" s="407"/>
      <c r="S167" s="407"/>
      <c r="T167" s="407"/>
      <c r="U167" s="407"/>
      <c r="V167" s="407"/>
      <c r="W167" s="407"/>
      <c r="X167" s="407"/>
      <c r="Y167" s="407"/>
    </row>
    <row r="168" spans="1:25" x14ac:dyDescent="0.25">
      <c r="A168" s="470"/>
      <c r="B168" s="407"/>
      <c r="C168" s="471"/>
      <c r="D168" s="407"/>
      <c r="E168" s="407"/>
      <c r="F168" s="407"/>
      <c r="G168" s="407"/>
      <c r="H168" s="407"/>
      <c r="I168" s="407"/>
      <c r="J168" s="407"/>
      <c r="K168" s="472"/>
      <c r="L168" s="472"/>
      <c r="M168" s="472"/>
      <c r="N168" s="407"/>
      <c r="O168" s="407"/>
      <c r="P168" s="407"/>
      <c r="Q168" s="407"/>
      <c r="R168" s="407"/>
      <c r="S168" s="407"/>
      <c r="T168" s="407"/>
      <c r="U168" s="407"/>
      <c r="V168" s="407"/>
      <c r="W168" s="407"/>
      <c r="X168" s="407"/>
      <c r="Y168" s="407"/>
    </row>
    <row r="169" spans="1:25" x14ac:dyDescent="0.25">
      <c r="A169" s="470"/>
      <c r="B169" s="407"/>
      <c r="C169" s="471"/>
      <c r="D169" s="407"/>
      <c r="E169" s="407"/>
      <c r="F169" s="407"/>
      <c r="G169" s="407"/>
      <c r="H169" s="407"/>
      <c r="I169" s="407"/>
      <c r="J169" s="407"/>
      <c r="K169" s="472"/>
      <c r="L169" s="472"/>
      <c r="M169" s="472"/>
      <c r="N169" s="407"/>
      <c r="O169" s="407"/>
      <c r="P169" s="407"/>
      <c r="Q169" s="407"/>
      <c r="R169" s="407"/>
      <c r="S169" s="407"/>
      <c r="T169" s="407"/>
      <c r="U169" s="407"/>
      <c r="V169" s="407"/>
      <c r="W169" s="407"/>
      <c r="X169" s="407"/>
      <c r="Y169" s="407"/>
    </row>
    <row r="170" spans="1:25" x14ac:dyDescent="0.25">
      <c r="A170" s="470"/>
      <c r="B170" s="407"/>
      <c r="C170" s="471"/>
      <c r="D170" s="407"/>
      <c r="E170" s="407"/>
      <c r="F170" s="407"/>
      <c r="G170" s="407"/>
      <c r="H170" s="407"/>
      <c r="I170" s="407"/>
      <c r="J170" s="407"/>
      <c r="K170" s="472"/>
      <c r="L170" s="472"/>
      <c r="M170" s="472"/>
      <c r="N170" s="407"/>
      <c r="O170" s="407"/>
      <c r="P170" s="407"/>
      <c r="Q170" s="407"/>
      <c r="R170" s="407"/>
      <c r="S170" s="407"/>
      <c r="T170" s="407"/>
      <c r="U170" s="407"/>
      <c r="V170" s="407"/>
      <c r="W170" s="407"/>
      <c r="X170" s="407"/>
      <c r="Y170" s="407"/>
    </row>
    <row r="171" spans="1:25" x14ac:dyDescent="0.25">
      <c r="A171" s="470"/>
      <c r="B171" s="407"/>
      <c r="C171" s="471"/>
      <c r="D171" s="407"/>
      <c r="E171" s="407"/>
      <c r="F171" s="407"/>
      <c r="G171" s="407"/>
      <c r="H171" s="407"/>
      <c r="I171" s="407"/>
      <c r="J171" s="407"/>
      <c r="K171" s="472"/>
      <c r="L171" s="472"/>
      <c r="M171" s="472"/>
      <c r="N171" s="407"/>
      <c r="O171" s="407"/>
      <c r="P171" s="407"/>
      <c r="Q171" s="407"/>
      <c r="R171" s="407"/>
      <c r="S171" s="407"/>
      <c r="T171" s="407"/>
      <c r="U171" s="407"/>
      <c r="V171" s="407"/>
      <c r="W171" s="407"/>
      <c r="X171" s="407"/>
      <c r="Y171" s="407"/>
    </row>
    <row r="172" spans="1:25" x14ac:dyDescent="0.25">
      <c r="A172" s="470"/>
      <c r="B172" s="407"/>
      <c r="C172" s="471"/>
      <c r="D172" s="407"/>
      <c r="E172" s="407"/>
      <c r="F172" s="407"/>
      <c r="G172" s="407"/>
      <c r="H172" s="407"/>
      <c r="I172" s="407"/>
      <c r="J172" s="407"/>
      <c r="K172" s="472"/>
      <c r="L172" s="472"/>
      <c r="M172" s="472"/>
      <c r="N172" s="407"/>
      <c r="O172" s="407"/>
      <c r="P172" s="407"/>
      <c r="Q172" s="407"/>
      <c r="R172" s="407"/>
      <c r="S172" s="407"/>
      <c r="T172" s="407"/>
      <c r="U172" s="407"/>
      <c r="V172" s="407"/>
      <c r="W172" s="407"/>
      <c r="X172" s="407"/>
      <c r="Y172" s="407"/>
    </row>
    <row r="173" spans="1:25" x14ac:dyDescent="0.25">
      <c r="A173" s="470"/>
      <c r="B173" s="407"/>
      <c r="C173" s="471"/>
      <c r="D173" s="407"/>
      <c r="E173" s="407"/>
      <c r="F173" s="407"/>
      <c r="G173" s="407"/>
      <c r="H173" s="407"/>
      <c r="I173" s="407"/>
      <c r="J173" s="407"/>
      <c r="K173" s="472"/>
      <c r="L173" s="472"/>
      <c r="M173" s="472"/>
      <c r="N173" s="407"/>
      <c r="O173" s="407"/>
      <c r="P173" s="407"/>
      <c r="Q173" s="407"/>
      <c r="R173" s="407"/>
      <c r="S173" s="407"/>
      <c r="T173" s="407"/>
      <c r="U173" s="407"/>
      <c r="V173" s="407"/>
      <c r="W173" s="407"/>
      <c r="X173" s="407"/>
      <c r="Y173" s="407"/>
    </row>
    <row r="174" spans="1:25" x14ac:dyDescent="0.25">
      <c r="A174" s="470"/>
      <c r="B174" s="407"/>
      <c r="C174" s="471"/>
      <c r="D174" s="407"/>
      <c r="E174" s="407"/>
      <c r="F174" s="407"/>
      <c r="G174" s="407"/>
      <c r="H174" s="407"/>
      <c r="I174" s="407"/>
      <c r="J174" s="407"/>
      <c r="K174" s="472"/>
      <c r="L174" s="472"/>
      <c r="M174" s="472"/>
      <c r="N174" s="407"/>
      <c r="O174" s="407"/>
      <c r="P174" s="407"/>
      <c r="Q174" s="407"/>
      <c r="R174" s="407"/>
      <c r="S174" s="407"/>
      <c r="T174" s="407"/>
      <c r="U174" s="407"/>
      <c r="V174" s="407"/>
      <c r="W174" s="407"/>
      <c r="X174" s="407"/>
      <c r="Y174" s="407"/>
    </row>
    <row r="175" spans="1:25" x14ac:dyDescent="0.25">
      <c r="A175" s="470"/>
      <c r="B175" s="407"/>
      <c r="C175" s="471"/>
      <c r="D175" s="407"/>
      <c r="E175" s="407"/>
      <c r="F175" s="407"/>
      <c r="G175" s="407"/>
      <c r="H175" s="407"/>
      <c r="I175" s="407"/>
      <c r="J175" s="407"/>
      <c r="K175" s="472"/>
      <c r="L175" s="472"/>
      <c r="M175" s="472"/>
      <c r="N175" s="407"/>
      <c r="O175" s="407"/>
      <c r="P175" s="407"/>
      <c r="Q175" s="407"/>
      <c r="R175" s="407"/>
      <c r="S175" s="407"/>
      <c r="T175" s="407"/>
      <c r="U175" s="407"/>
      <c r="V175" s="407"/>
      <c r="W175" s="407"/>
      <c r="X175" s="407"/>
      <c r="Y175" s="407"/>
    </row>
    <row r="176" spans="1:25" x14ac:dyDescent="0.25">
      <c r="A176" s="470"/>
      <c r="B176" s="407"/>
      <c r="C176" s="471"/>
      <c r="D176" s="407"/>
      <c r="E176" s="407"/>
      <c r="F176" s="407"/>
      <c r="G176" s="407"/>
      <c r="H176" s="407"/>
      <c r="I176" s="407"/>
      <c r="J176" s="407"/>
      <c r="K176" s="472"/>
      <c r="L176" s="472"/>
      <c r="M176" s="472"/>
      <c r="N176" s="407"/>
      <c r="O176" s="407"/>
      <c r="P176" s="407"/>
      <c r="Q176" s="407"/>
      <c r="R176" s="407"/>
      <c r="S176" s="407"/>
      <c r="T176" s="407"/>
      <c r="U176" s="407"/>
      <c r="V176" s="407"/>
      <c r="W176" s="407"/>
      <c r="X176" s="407"/>
      <c r="Y176" s="407"/>
    </row>
    <row r="177" spans="1:25" x14ac:dyDescent="0.25">
      <c r="A177" s="470"/>
      <c r="B177" s="407"/>
      <c r="C177" s="471"/>
      <c r="D177" s="407"/>
      <c r="E177" s="407"/>
      <c r="F177" s="407"/>
      <c r="G177" s="407"/>
      <c r="H177" s="407"/>
      <c r="I177" s="407"/>
      <c r="J177" s="407"/>
      <c r="K177" s="472"/>
      <c r="L177" s="472"/>
      <c r="M177" s="472"/>
      <c r="N177" s="407"/>
      <c r="O177" s="407"/>
      <c r="P177" s="407"/>
      <c r="Q177" s="407"/>
      <c r="R177" s="407"/>
      <c r="S177" s="407"/>
      <c r="T177" s="407"/>
      <c r="U177" s="407"/>
      <c r="V177" s="407"/>
      <c r="W177" s="407"/>
      <c r="X177" s="407"/>
      <c r="Y177" s="407"/>
    </row>
    <row r="178" spans="1:25" x14ac:dyDescent="0.25">
      <c r="A178" s="470"/>
      <c r="B178" s="407"/>
      <c r="C178" s="471"/>
      <c r="D178" s="407"/>
      <c r="E178" s="407"/>
      <c r="F178" s="407"/>
      <c r="G178" s="407"/>
      <c r="H178" s="407"/>
      <c r="I178" s="407"/>
      <c r="J178" s="407"/>
      <c r="K178" s="472"/>
      <c r="L178" s="472"/>
      <c r="M178" s="472"/>
      <c r="N178" s="407"/>
      <c r="O178" s="407"/>
      <c r="P178" s="407"/>
      <c r="Q178" s="407"/>
      <c r="R178" s="407"/>
      <c r="S178" s="407"/>
      <c r="T178" s="407"/>
      <c r="U178" s="407"/>
      <c r="V178" s="407"/>
      <c r="W178" s="407"/>
      <c r="X178" s="407"/>
      <c r="Y178" s="407"/>
    </row>
    <row r="179" spans="1:25" x14ac:dyDescent="0.25">
      <c r="A179" s="470"/>
      <c r="B179" s="407"/>
      <c r="C179" s="471"/>
      <c r="D179" s="407"/>
      <c r="E179" s="407"/>
      <c r="F179" s="407"/>
      <c r="G179" s="407"/>
      <c r="H179" s="407"/>
      <c r="I179" s="407"/>
      <c r="J179" s="407"/>
      <c r="K179" s="472"/>
      <c r="L179" s="472"/>
      <c r="M179" s="472"/>
      <c r="N179" s="407"/>
      <c r="O179" s="407"/>
      <c r="P179" s="407"/>
      <c r="Q179" s="407"/>
      <c r="R179" s="407"/>
      <c r="S179" s="407"/>
      <c r="T179" s="407"/>
      <c r="U179" s="407"/>
      <c r="V179" s="407"/>
      <c r="W179" s="407"/>
      <c r="X179" s="407"/>
      <c r="Y179" s="407"/>
    </row>
    <row r="180" spans="1:25" x14ac:dyDescent="0.25">
      <c r="A180" s="470"/>
      <c r="B180" s="407"/>
      <c r="C180" s="471"/>
      <c r="D180" s="407"/>
      <c r="E180" s="407"/>
      <c r="F180" s="407"/>
      <c r="G180" s="407"/>
      <c r="H180" s="407"/>
      <c r="I180" s="407"/>
      <c r="J180" s="407"/>
      <c r="K180" s="472"/>
      <c r="L180" s="472"/>
      <c r="M180" s="472"/>
      <c r="N180" s="407"/>
      <c r="O180" s="407"/>
      <c r="P180" s="407"/>
      <c r="Q180" s="407"/>
      <c r="R180" s="407"/>
      <c r="S180" s="407"/>
      <c r="T180" s="407"/>
      <c r="U180" s="407"/>
      <c r="V180" s="407"/>
      <c r="W180" s="407"/>
      <c r="X180" s="407"/>
      <c r="Y180" s="407"/>
    </row>
    <row r="181" spans="1:25" x14ac:dyDescent="0.25">
      <c r="A181" s="470"/>
      <c r="B181" s="407"/>
      <c r="C181" s="471"/>
      <c r="D181" s="407"/>
      <c r="E181" s="407"/>
      <c r="F181" s="407"/>
      <c r="G181" s="407"/>
      <c r="H181" s="407"/>
      <c r="I181" s="407"/>
      <c r="J181" s="407"/>
      <c r="K181" s="472"/>
      <c r="L181" s="472"/>
      <c r="M181" s="472"/>
      <c r="N181" s="407"/>
      <c r="O181" s="407"/>
      <c r="P181" s="407"/>
      <c r="Q181" s="407"/>
      <c r="R181" s="407"/>
      <c r="S181" s="407"/>
      <c r="T181" s="407"/>
      <c r="U181" s="407"/>
      <c r="V181" s="407"/>
      <c r="W181" s="407"/>
      <c r="X181" s="407"/>
      <c r="Y181" s="407"/>
    </row>
    <row r="182" spans="1:25" x14ac:dyDescent="0.25">
      <c r="A182" s="470"/>
      <c r="B182" s="407"/>
      <c r="C182" s="471"/>
      <c r="D182" s="407"/>
      <c r="E182" s="407"/>
      <c r="F182" s="407"/>
      <c r="G182" s="407"/>
      <c r="H182" s="407"/>
      <c r="I182" s="407"/>
      <c r="J182" s="407"/>
      <c r="K182" s="472"/>
      <c r="L182" s="472"/>
      <c r="M182" s="472"/>
      <c r="N182" s="407"/>
      <c r="O182" s="407"/>
      <c r="P182" s="407"/>
      <c r="Q182" s="407"/>
      <c r="R182" s="407"/>
      <c r="S182" s="407"/>
      <c r="T182" s="407"/>
      <c r="U182" s="407"/>
      <c r="V182" s="407"/>
      <c r="W182" s="407"/>
      <c r="X182" s="407"/>
      <c r="Y182" s="407"/>
    </row>
    <row r="183" spans="1:25" x14ac:dyDescent="0.25">
      <c r="A183" s="470"/>
      <c r="B183" s="407"/>
      <c r="C183" s="471"/>
      <c r="D183" s="407"/>
      <c r="E183" s="407"/>
      <c r="F183" s="407"/>
      <c r="G183" s="407"/>
      <c r="H183" s="407"/>
      <c r="I183" s="407"/>
      <c r="J183" s="407"/>
      <c r="K183" s="472"/>
      <c r="L183" s="472"/>
      <c r="M183" s="472"/>
      <c r="N183" s="407"/>
      <c r="O183" s="407"/>
      <c r="P183" s="407"/>
      <c r="Q183" s="407"/>
      <c r="R183" s="407"/>
      <c r="S183" s="407"/>
      <c r="T183" s="407"/>
      <c r="U183" s="407"/>
      <c r="V183" s="407"/>
      <c r="W183" s="407"/>
      <c r="X183" s="407"/>
      <c r="Y183" s="407"/>
    </row>
    <row r="184" spans="1:25" x14ac:dyDescent="0.25">
      <c r="A184" s="470"/>
      <c r="B184" s="407"/>
      <c r="C184" s="471"/>
      <c r="D184" s="407"/>
      <c r="E184" s="407"/>
      <c r="F184" s="407"/>
      <c r="G184" s="407"/>
      <c r="H184" s="407"/>
      <c r="I184" s="407"/>
      <c r="J184" s="407"/>
      <c r="K184" s="472"/>
      <c r="L184" s="472"/>
      <c r="M184" s="472"/>
      <c r="N184" s="407"/>
      <c r="O184" s="407"/>
      <c r="P184" s="407"/>
      <c r="Q184" s="407"/>
      <c r="R184" s="407"/>
      <c r="S184" s="407"/>
      <c r="T184" s="407"/>
      <c r="U184" s="407"/>
      <c r="V184" s="407"/>
      <c r="W184" s="407"/>
      <c r="X184" s="407"/>
      <c r="Y184" s="407"/>
    </row>
    <row r="185" spans="1:25" x14ac:dyDescent="0.25">
      <c r="A185" s="470"/>
      <c r="B185" s="407"/>
      <c r="C185" s="471"/>
      <c r="D185" s="407"/>
      <c r="E185" s="407"/>
      <c r="F185" s="407"/>
      <c r="G185" s="407"/>
      <c r="H185" s="407"/>
      <c r="I185" s="407"/>
      <c r="J185" s="407"/>
      <c r="K185" s="472"/>
      <c r="L185" s="472"/>
      <c r="M185" s="472"/>
      <c r="N185" s="407"/>
      <c r="O185" s="407"/>
      <c r="P185" s="407"/>
      <c r="Q185" s="407"/>
      <c r="R185" s="407"/>
      <c r="S185" s="407"/>
      <c r="T185" s="407"/>
      <c r="U185" s="407"/>
      <c r="V185" s="407"/>
      <c r="W185" s="407"/>
      <c r="X185" s="407"/>
      <c r="Y185" s="407"/>
    </row>
    <row r="186" spans="1:25" x14ac:dyDescent="0.25">
      <c r="A186" s="470"/>
      <c r="B186" s="407"/>
      <c r="C186" s="471"/>
      <c r="D186" s="407"/>
      <c r="E186" s="407"/>
      <c r="F186" s="407"/>
      <c r="G186" s="407"/>
      <c r="H186" s="407"/>
      <c r="I186" s="407"/>
      <c r="J186" s="407"/>
      <c r="K186" s="472"/>
      <c r="L186" s="472"/>
      <c r="M186" s="472"/>
      <c r="N186" s="407"/>
      <c r="O186" s="407"/>
      <c r="P186" s="407"/>
      <c r="Q186" s="407"/>
      <c r="R186" s="407"/>
      <c r="S186" s="407"/>
      <c r="T186" s="407"/>
      <c r="U186" s="407"/>
      <c r="V186" s="407"/>
      <c r="W186" s="407"/>
      <c r="X186" s="407"/>
      <c r="Y186" s="407"/>
    </row>
    <row r="187" spans="1:25" x14ac:dyDescent="0.25">
      <c r="A187" s="470"/>
      <c r="B187" s="407"/>
      <c r="C187" s="471"/>
      <c r="D187" s="407"/>
      <c r="E187" s="407"/>
      <c r="F187" s="407"/>
      <c r="G187" s="407"/>
      <c r="H187" s="407"/>
      <c r="I187" s="407"/>
      <c r="J187" s="407"/>
      <c r="K187" s="472"/>
      <c r="L187" s="472"/>
      <c r="M187" s="472"/>
      <c r="N187" s="407"/>
      <c r="O187" s="407"/>
      <c r="P187" s="407"/>
      <c r="Q187" s="407"/>
      <c r="R187" s="407"/>
      <c r="S187" s="407"/>
      <c r="T187" s="407"/>
      <c r="U187" s="407"/>
      <c r="V187" s="407"/>
      <c r="W187" s="407"/>
      <c r="X187" s="407"/>
      <c r="Y187" s="407"/>
    </row>
    <row r="188" spans="1:25" x14ac:dyDescent="0.25">
      <c r="A188" s="470"/>
      <c r="B188" s="407"/>
      <c r="C188" s="471"/>
      <c r="D188" s="407"/>
      <c r="E188" s="407"/>
      <c r="F188" s="407"/>
      <c r="G188" s="407"/>
      <c r="H188" s="407"/>
      <c r="I188" s="407"/>
      <c r="J188" s="407"/>
      <c r="K188" s="472"/>
      <c r="L188" s="472"/>
      <c r="M188" s="472"/>
      <c r="N188" s="407"/>
      <c r="O188" s="407"/>
      <c r="P188" s="407"/>
      <c r="Q188" s="407"/>
      <c r="R188" s="407"/>
      <c r="S188" s="407"/>
      <c r="T188" s="407"/>
      <c r="U188" s="407"/>
      <c r="V188" s="407"/>
      <c r="W188" s="407"/>
      <c r="X188" s="407"/>
      <c r="Y188" s="407"/>
    </row>
    <row r="189" spans="1:25" x14ac:dyDescent="0.25">
      <c r="A189" s="470"/>
      <c r="B189" s="407"/>
      <c r="C189" s="471"/>
      <c r="D189" s="407"/>
      <c r="E189" s="407"/>
      <c r="F189" s="407"/>
      <c r="G189" s="407"/>
      <c r="H189" s="407"/>
      <c r="I189" s="407"/>
      <c r="J189" s="407"/>
      <c r="K189" s="472"/>
      <c r="L189" s="472"/>
      <c r="M189" s="472"/>
      <c r="N189" s="407"/>
      <c r="O189" s="407"/>
      <c r="P189" s="407"/>
      <c r="Q189" s="407"/>
      <c r="R189" s="407"/>
      <c r="S189" s="407"/>
      <c r="T189" s="407"/>
      <c r="U189" s="407"/>
      <c r="V189" s="407"/>
      <c r="W189" s="407"/>
      <c r="X189" s="407"/>
      <c r="Y189" s="407"/>
    </row>
    <row r="190" spans="1:25" x14ac:dyDescent="0.25">
      <c r="A190" s="470"/>
      <c r="B190" s="407"/>
      <c r="C190" s="471"/>
      <c r="D190" s="407"/>
      <c r="E190" s="407"/>
      <c r="F190" s="407"/>
      <c r="G190" s="407"/>
      <c r="H190" s="407"/>
      <c r="I190" s="407"/>
      <c r="J190" s="407"/>
      <c r="K190" s="472"/>
      <c r="L190" s="472"/>
      <c r="M190" s="472"/>
      <c r="N190" s="407"/>
      <c r="O190" s="407"/>
      <c r="P190" s="407"/>
      <c r="Q190" s="407"/>
      <c r="R190" s="407"/>
      <c r="S190" s="407"/>
      <c r="T190" s="407"/>
      <c r="U190" s="407"/>
      <c r="V190" s="407"/>
      <c r="W190" s="407"/>
      <c r="X190" s="407"/>
      <c r="Y190" s="407"/>
    </row>
    <row r="191" spans="1:25" x14ac:dyDescent="0.25">
      <c r="A191" s="470"/>
      <c r="B191" s="407"/>
      <c r="C191" s="471"/>
      <c r="D191" s="407"/>
      <c r="E191" s="407"/>
      <c r="F191" s="407"/>
      <c r="G191" s="407"/>
      <c r="H191" s="407"/>
      <c r="I191" s="407"/>
      <c r="J191" s="407"/>
      <c r="K191" s="472"/>
      <c r="L191" s="472"/>
      <c r="M191" s="472"/>
      <c r="N191" s="407"/>
      <c r="O191" s="407"/>
      <c r="P191" s="407"/>
      <c r="Q191" s="407"/>
      <c r="R191" s="407"/>
      <c r="S191" s="407"/>
      <c r="T191" s="407"/>
      <c r="U191" s="407"/>
      <c r="V191" s="407"/>
      <c r="W191" s="407"/>
      <c r="X191" s="407"/>
      <c r="Y191" s="407"/>
    </row>
    <row r="192" spans="1:25" x14ac:dyDescent="0.25">
      <c r="A192" s="470"/>
      <c r="B192" s="407"/>
      <c r="C192" s="471"/>
      <c r="D192" s="407"/>
      <c r="E192" s="407"/>
      <c r="F192" s="407"/>
      <c r="G192" s="407"/>
      <c r="H192" s="407"/>
      <c r="I192" s="407"/>
      <c r="J192" s="407"/>
      <c r="K192" s="472"/>
      <c r="L192" s="472"/>
      <c r="M192" s="472"/>
      <c r="N192" s="407"/>
      <c r="O192" s="407"/>
      <c r="P192" s="407"/>
      <c r="Q192" s="407"/>
      <c r="R192" s="407"/>
      <c r="S192" s="407"/>
      <c r="T192" s="407"/>
      <c r="U192" s="407"/>
      <c r="V192" s="407"/>
      <c r="W192" s="407"/>
      <c r="X192" s="407"/>
      <c r="Y192" s="407"/>
    </row>
    <row r="193" spans="1:25" x14ac:dyDescent="0.25">
      <c r="A193" s="470"/>
      <c r="B193" s="407"/>
      <c r="C193" s="471"/>
      <c r="D193" s="407"/>
      <c r="E193" s="407"/>
      <c r="F193" s="407"/>
      <c r="G193" s="407"/>
      <c r="H193" s="407"/>
      <c r="I193" s="407"/>
      <c r="J193" s="407"/>
      <c r="K193" s="472"/>
      <c r="L193" s="472"/>
      <c r="M193" s="472"/>
      <c r="N193" s="407"/>
      <c r="O193" s="407"/>
      <c r="P193" s="407"/>
      <c r="Q193" s="407"/>
      <c r="R193" s="407"/>
      <c r="S193" s="407"/>
      <c r="T193" s="407"/>
      <c r="U193" s="407"/>
      <c r="V193" s="407"/>
      <c r="W193" s="407"/>
      <c r="X193" s="407"/>
      <c r="Y193" s="407"/>
    </row>
    <row r="194" spans="1:25" x14ac:dyDescent="0.25">
      <c r="A194" s="470"/>
      <c r="B194" s="407"/>
      <c r="C194" s="471"/>
      <c r="D194" s="407"/>
      <c r="E194" s="407"/>
      <c r="F194" s="407"/>
      <c r="G194" s="407"/>
      <c r="H194" s="407"/>
      <c r="I194" s="407"/>
      <c r="J194" s="407"/>
      <c r="K194" s="472"/>
      <c r="L194" s="472"/>
      <c r="M194" s="472"/>
      <c r="N194" s="407"/>
      <c r="O194" s="407"/>
      <c r="P194" s="407"/>
      <c r="Q194" s="407"/>
      <c r="R194" s="407"/>
      <c r="S194" s="407"/>
      <c r="T194" s="407"/>
      <c r="U194" s="407"/>
      <c r="V194" s="407"/>
      <c r="W194" s="407"/>
      <c r="X194" s="407"/>
      <c r="Y194" s="407"/>
    </row>
    <row r="195" spans="1:25" x14ac:dyDescent="0.25">
      <c r="A195" s="470"/>
      <c r="B195" s="407"/>
      <c r="C195" s="471"/>
      <c r="D195" s="407"/>
      <c r="E195" s="407"/>
      <c r="F195" s="407"/>
      <c r="G195" s="407"/>
      <c r="H195" s="407"/>
      <c r="I195" s="407"/>
      <c r="J195" s="407"/>
      <c r="K195" s="472"/>
      <c r="L195" s="472"/>
      <c r="M195" s="472"/>
      <c r="N195" s="407"/>
      <c r="O195" s="407"/>
      <c r="P195" s="407"/>
      <c r="Q195" s="407"/>
      <c r="R195" s="407"/>
      <c r="S195" s="407"/>
      <c r="T195" s="407"/>
      <c r="U195" s="407"/>
      <c r="V195" s="407"/>
      <c r="W195" s="407"/>
      <c r="X195" s="407"/>
      <c r="Y195" s="407"/>
    </row>
    <row r="196" spans="1:25" x14ac:dyDescent="0.25">
      <c r="A196" s="470"/>
      <c r="B196" s="407"/>
      <c r="C196" s="471"/>
      <c r="D196" s="407"/>
      <c r="E196" s="407"/>
      <c r="F196" s="407"/>
      <c r="G196" s="407"/>
      <c r="H196" s="407"/>
      <c r="I196" s="407"/>
      <c r="J196" s="407"/>
      <c r="K196" s="472"/>
      <c r="L196" s="472"/>
      <c r="M196" s="472"/>
      <c r="N196" s="407"/>
      <c r="O196" s="407"/>
      <c r="P196" s="407"/>
      <c r="Q196" s="407"/>
      <c r="R196" s="407"/>
      <c r="S196" s="407"/>
      <c r="T196" s="407"/>
      <c r="U196" s="407"/>
      <c r="V196" s="407"/>
      <c r="W196" s="407"/>
      <c r="X196" s="407"/>
      <c r="Y196" s="407"/>
    </row>
    <row r="197" spans="1:25" x14ac:dyDescent="0.25">
      <c r="A197" s="470"/>
      <c r="B197" s="407"/>
      <c r="C197" s="471"/>
      <c r="D197" s="407"/>
      <c r="E197" s="407"/>
      <c r="F197" s="407"/>
      <c r="G197" s="407"/>
      <c r="H197" s="407"/>
      <c r="I197" s="407"/>
      <c r="J197" s="407"/>
      <c r="K197" s="472"/>
      <c r="L197" s="472"/>
      <c r="M197" s="472"/>
      <c r="N197" s="407"/>
      <c r="O197" s="407"/>
      <c r="P197" s="407"/>
      <c r="Q197" s="407"/>
      <c r="R197" s="407"/>
      <c r="S197" s="407"/>
      <c r="T197" s="407"/>
      <c r="U197" s="407"/>
      <c r="V197" s="407"/>
      <c r="W197" s="407"/>
      <c r="X197" s="407"/>
      <c r="Y197" s="407"/>
    </row>
    <row r="198" spans="1:25" x14ac:dyDescent="0.25">
      <c r="A198" s="470"/>
      <c r="B198" s="407"/>
      <c r="C198" s="471"/>
      <c r="D198" s="407"/>
      <c r="E198" s="407"/>
      <c r="F198" s="407"/>
      <c r="G198" s="407"/>
      <c r="H198" s="407"/>
      <c r="I198" s="407"/>
      <c r="J198" s="407"/>
      <c r="K198" s="472"/>
      <c r="L198" s="472"/>
      <c r="M198" s="472"/>
      <c r="N198" s="407"/>
      <c r="O198" s="407"/>
      <c r="P198" s="407"/>
      <c r="Q198" s="407"/>
      <c r="R198" s="407"/>
      <c r="S198" s="407"/>
      <c r="T198" s="407"/>
      <c r="U198" s="407"/>
      <c r="V198" s="407"/>
      <c r="W198" s="407"/>
      <c r="X198" s="407"/>
      <c r="Y198" s="407"/>
    </row>
    <row r="199" spans="1:25" x14ac:dyDescent="0.25">
      <c r="A199" s="470"/>
      <c r="B199" s="407"/>
      <c r="C199" s="471"/>
      <c r="D199" s="407"/>
      <c r="E199" s="407"/>
      <c r="F199" s="407"/>
      <c r="G199" s="407"/>
      <c r="H199" s="407"/>
      <c r="I199" s="407"/>
      <c r="J199" s="407"/>
      <c r="K199" s="472"/>
      <c r="L199" s="472"/>
      <c r="M199" s="472"/>
      <c r="N199" s="407"/>
      <c r="O199" s="407"/>
      <c r="P199" s="407"/>
      <c r="Q199" s="407"/>
      <c r="R199" s="407"/>
      <c r="S199" s="407"/>
      <c r="T199" s="407"/>
      <c r="U199" s="407"/>
      <c r="V199" s="407"/>
      <c r="W199" s="407"/>
      <c r="X199" s="407"/>
      <c r="Y199" s="407"/>
    </row>
    <row r="200" spans="1:25" x14ac:dyDescent="0.25">
      <c r="A200" s="470"/>
      <c r="B200" s="407"/>
      <c r="C200" s="471"/>
      <c r="D200" s="407"/>
      <c r="E200" s="407"/>
      <c r="F200" s="407"/>
      <c r="G200" s="407"/>
      <c r="H200" s="407"/>
      <c r="I200" s="407"/>
      <c r="J200" s="407"/>
      <c r="K200" s="472"/>
      <c r="L200" s="472"/>
      <c r="M200" s="472"/>
      <c r="N200" s="407"/>
      <c r="O200" s="407"/>
      <c r="P200" s="407"/>
      <c r="Q200" s="407"/>
      <c r="R200" s="407"/>
      <c r="S200" s="407"/>
      <c r="T200" s="407"/>
      <c r="U200" s="407"/>
      <c r="V200" s="407"/>
      <c r="W200" s="407"/>
      <c r="X200" s="407"/>
      <c r="Y200" s="407"/>
    </row>
    <row r="201" spans="1:25" x14ac:dyDescent="0.25">
      <c r="A201" s="470"/>
      <c r="B201" s="407"/>
      <c r="C201" s="471"/>
      <c r="D201" s="407"/>
      <c r="E201" s="407"/>
      <c r="F201" s="407"/>
      <c r="G201" s="407"/>
      <c r="H201" s="407"/>
      <c r="I201" s="407"/>
      <c r="J201" s="407"/>
      <c r="K201" s="472"/>
      <c r="L201" s="472"/>
      <c r="M201" s="472"/>
      <c r="N201" s="407"/>
      <c r="O201" s="407"/>
      <c r="P201" s="407"/>
      <c r="Q201" s="407"/>
      <c r="R201" s="407"/>
      <c r="S201" s="407"/>
      <c r="T201" s="407"/>
      <c r="U201" s="407"/>
      <c r="V201" s="407"/>
      <c r="W201" s="407"/>
      <c r="X201" s="407"/>
      <c r="Y201" s="407"/>
    </row>
    <row r="202" spans="1:25" x14ac:dyDescent="0.25">
      <c r="A202" s="470"/>
      <c r="B202" s="407"/>
      <c r="C202" s="471"/>
      <c r="D202" s="407"/>
      <c r="E202" s="407"/>
      <c r="F202" s="407"/>
      <c r="G202" s="407"/>
      <c r="H202" s="407"/>
      <c r="I202" s="407"/>
      <c r="J202" s="407"/>
      <c r="K202" s="472"/>
      <c r="L202" s="472"/>
      <c r="M202" s="472"/>
      <c r="N202" s="407"/>
      <c r="O202" s="407"/>
      <c r="P202" s="407"/>
      <c r="Q202" s="407"/>
      <c r="R202" s="407"/>
      <c r="S202" s="407"/>
      <c r="T202" s="407"/>
      <c r="U202" s="407"/>
      <c r="V202" s="407"/>
      <c r="W202" s="407"/>
      <c r="X202" s="407"/>
      <c r="Y202" s="407"/>
    </row>
    <row r="203" spans="1:25" x14ac:dyDescent="0.25">
      <c r="A203" s="470"/>
      <c r="B203" s="407"/>
      <c r="C203" s="471"/>
      <c r="D203" s="407"/>
      <c r="E203" s="407"/>
      <c r="F203" s="407"/>
      <c r="G203" s="407"/>
      <c r="H203" s="407"/>
      <c r="I203" s="407"/>
      <c r="J203" s="407"/>
      <c r="K203" s="472"/>
      <c r="L203" s="472"/>
      <c r="M203" s="472"/>
      <c r="N203" s="407"/>
      <c r="O203" s="407"/>
      <c r="P203" s="407"/>
      <c r="Q203" s="407"/>
      <c r="R203" s="407"/>
      <c r="S203" s="407"/>
      <c r="T203" s="407"/>
      <c r="U203" s="407"/>
      <c r="V203" s="407"/>
      <c r="W203" s="407"/>
      <c r="X203" s="407"/>
      <c r="Y203" s="407"/>
    </row>
    <row r="204" spans="1:25" x14ac:dyDescent="0.25">
      <c r="A204" s="470"/>
      <c r="B204" s="407"/>
      <c r="C204" s="471"/>
      <c r="D204" s="407"/>
      <c r="E204" s="407"/>
      <c r="F204" s="407"/>
      <c r="G204" s="407"/>
      <c r="H204" s="407"/>
      <c r="I204" s="407"/>
      <c r="J204" s="407"/>
      <c r="K204" s="472"/>
      <c r="L204" s="472"/>
      <c r="M204" s="472"/>
      <c r="N204" s="407"/>
      <c r="O204" s="407"/>
      <c r="P204" s="407"/>
      <c r="Q204" s="407"/>
      <c r="R204" s="407"/>
      <c r="S204" s="407"/>
      <c r="T204" s="407"/>
      <c r="U204" s="407"/>
      <c r="V204" s="407"/>
      <c r="W204" s="407"/>
      <c r="X204" s="407"/>
      <c r="Y204" s="407"/>
    </row>
    <row r="205" spans="1:25" x14ac:dyDescent="0.25">
      <c r="A205" s="470"/>
      <c r="B205" s="407"/>
      <c r="C205" s="471"/>
      <c r="D205" s="407"/>
      <c r="E205" s="407"/>
      <c r="F205" s="407"/>
      <c r="G205" s="407"/>
      <c r="H205" s="407"/>
      <c r="I205" s="407"/>
      <c r="J205" s="407"/>
      <c r="K205" s="472"/>
      <c r="L205" s="472"/>
      <c r="M205" s="472"/>
      <c r="N205" s="407"/>
      <c r="O205" s="407"/>
      <c r="P205" s="407"/>
      <c r="Q205" s="407"/>
      <c r="R205" s="407"/>
      <c r="S205" s="407"/>
      <c r="T205" s="407"/>
      <c r="U205" s="407"/>
      <c r="V205" s="407"/>
      <c r="W205" s="407"/>
      <c r="X205" s="407"/>
      <c r="Y205" s="407"/>
    </row>
    <row r="206" spans="1:25" x14ac:dyDescent="0.25">
      <c r="A206" s="470"/>
      <c r="B206" s="407"/>
      <c r="C206" s="471"/>
      <c r="D206" s="407"/>
      <c r="E206" s="407"/>
      <c r="F206" s="407"/>
      <c r="G206" s="407"/>
      <c r="H206" s="407"/>
      <c r="I206" s="407"/>
      <c r="J206" s="407"/>
      <c r="K206" s="472"/>
      <c r="L206" s="472"/>
      <c r="M206" s="472"/>
      <c r="N206" s="407"/>
      <c r="O206" s="407"/>
      <c r="P206" s="407"/>
      <c r="Q206" s="407"/>
      <c r="R206" s="407"/>
      <c r="S206" s="407"/>
      <c r="T206" s="407"/>
      <c r="U206" s="407"/>
      <c r="V206" s="407"/>
      <c r="W206" s="407"/>
      <c r="X206" s="407"/>
      <c r="Y206" s="407"/>
    </row>
    <row r="207" spans="1:25" x14ac:dyDescent="0.25">
      <c r="A207" s="470"/>
      <c r="B207" s="407"/>
      <c r="C207" s="471"/>
      <c r="D207" s="407"/>
      <c r="E207" s="407"/>
      <c r="F207" s="407"/>
      <c r="G207" s="407"/>
      <c r="H207" s="407"/>
      <c r="I207" s="407"/>
      <c r="J207" s="407"/>
      <c r="K207" s="472"/>
      <c r="L207" s="472"/>
      <c r="M207" s="472"/>
      <c r="N207" s="407"/>
      <c r="O207" s="407"/>
      <c r="P207" s="407"/>
      <c r="Q207" s="407"/>
      <c r="R207" s="407"/>
      <c r="S207" s="407"/>
      <c r="T207" s="407"/>
      <c r="U207" s="407"/>
      <c r="V207" s="407"/>
      <c r="W207" s="407"/>
      <c r="X207" s="407"/>
      <c r="Y207" s="407"/>
    </row>
    <row r="208" spans="1:25" x14ac:dyDescent="0.25">
      <c r="A208" s="470"/>
      <c r="B208" s="407"/>
      <c r="C208" s="471"/>
      <c r="D208" s="407"/>
      <c r="E208" s="407"/>
      <c r="F208" s="407"/>
      <c r="G208" s="407"/>
      <c r="H208" s="407"/>
      <c r="I208" s="407"/>
      <c r="J208" s="407"/>
      <c r="K208" s="472"/>
      <c r="L208" s="472"/>
      <c r="M208" s="472"/>
      <c r="N208" s="407"/>
      <c r="O208" s="407"/>
      <c r="P208" s="407"/>
      <c r="Q208" s="407"/>
      <c r="R208" s="407"/>
      <c r="S208" s="407"/>
      <c r="T208" s="407"/>
      <c r="U208" s="407"/>
      <c r="V208" s="407"/>
      <c r="W208" s="407"/>
      <c r="X208" s="407"/>
      <c r="Y208" s="407"/>
    </row>
    <row r="209" spans="1:25" x14ac:dyDescent="0.25">
      <c r="A209" s="470"/>
      <c r="B209" s="407"/>
      <c r="C209" s="471"/>
      <c r="D209" s="407"/>
      <c r="E209" s="407"/>
      <c r="F209" s="407"/>
      <c r="G209" s="407"/>
      <c r="H209" s="407"/>
      <c r="I209" s="407"/>
      <c r="J209" s="407"/>
      <c r="K209" s="472"/>
      <c r="L209" s="472"/>
      <c r="M209" s="472"/>
      <c r="N209" s="407"/>
      <c r="O209" s="407"/>
      <c r="P209" s="407"/>
      <c r="Q209" s="407"/>
      <c r="R209" s="407"/>
      <c r="S209" s="407"/>
      <c r="T209" s="407"/>
      <c r="U209" s="407"/>
      <c r="V209" s="407"/>
      <c r="W209" s="407"/>
      <c r="X209" s="407"/>
      <c r="Y209" s="407"/>
    </row>
    <row r="210" spans="1:25" x14ac:dyDescent="0.25">
      <c r="A210" s="470"/>
      <c r="B210" s="407"/>
      <c r="C210" s="471"/>
      <c r="D210" s="407"/>
      <c r="E210" s="407"/>
      <c r="F210" s="407"/>
      <c r="G210" s="407"/>
      <c r="H210" s="407"/>
      <c r="I210" s="407"/>
      <c r="J210" s="407"/>
      <c r="K210" s="472"/>
      <c r="L210" s="472"/>
      <c r="M210" s="472"/>
      <c r="N210" s="407"/>
      <c r="O210" s="407"/>
      <c r="P210" s="407"/>
      <c r="Q210" s="407"/>
      <c r="R210" s="407"/>
      <c r="S210" s="407"/>
      <c r="T210" s="407"/>
      <c r="U210" s="407"/>
      <c r="V210" s="407"/>
      <c r="W210" s="407"/>
      <c r="X210" s="407"/>
      <c r="Y210" s="407"/>
    </row>
    <row r="211" spans="1:25" x14ac:dyDescent="0.25">
      <c r="A211" s="470"/>
      <c r="B211" s="407"/>
      <c r="C211" s="471"/>
      <c r="D211" s="407"/>
      <c r="E211" s="407"/>
      <c r="F211" s="407"/>
      <c r="G211" s="407"/>
      <c r="H211" s="407"/>
      <c r="I211" s="407"/>
      <c r="J211" s="407"/>
      <c r="K211" s="472"/>
      <c r="L211" s="472"/>
      <c r="M211" s="472"/>
      <c r="N211" s="407"/>
      <c r="O211" s="407"/>
      <c r="P211" s="407"/>
      <c r="Q211" s="407"/>
      <c r="R211" s="407"/>
      <c r="S211" s="407"/>
      <c r="T211" s="407"/>
      <c r="U211" s="407"/>
      <c r="V211" s="407"/>
      <c r="W211" s="407"/>
      <c r="X211" s="407"/>
      <c r="Y211" s="407"/>
    </row>
    <row r="212" spans="1:25" x14ac:dyDescent="0.25">
      <c r="A212" s="470"/>
      <c r="B212" s="407"/>
      <c r="C212" s="471"/>
      <c r="D212" s="407"/>
      <c r="E212" s="407"/>
      <c r="F212" s="407"/>
      <c r="G212" s="407"/>
      <c r="H212" s="407"/>
      <c r="I212" s="407"/>
      <c r="J212" s="407"/>
      <c r="K212" s="472"/>
      <c r="L212" s="472"/>
      <c r="M212" s="472"/>
      <c r="N212" s="407"/>
      <c r="O212" s="407"/>
      <c r="P212" s="407"/>
      <c r="Q212" s="407"/>
      <c r="R212" s="407"/>
      <c r="S212" s="407"/>
      <c r="T212" s="407"/>
      <c r="U212" s="407"/>
      <c r="V212" s="407"/>
      <c r="W212" s="407"/>
      <c r="X212" s="407"/>
      <c r="Y212" s="407"/>
    </row>
    <row r="213" spans="1:25" x14ac:dyDescent="0.25">
      <c r="A213" s="470"/>
      <c r="B213" s="407"/>
      <c r="C213" s="471"/>
      <c r="D213" s="407"/>
      <c r="E213" s="407"/>
      <c r="F213" s="407"/>
      <c r="G213" s="407"/>
      <c r="H213" s="407"/>
      <c r="I213" s="407"/>
      <c r="J213" s="407"/>
      <c r="K213" s="472"/>
      <c r="L213" s="472"/>
      <c r="M213" s="472"/>
      <c r="N213" s="407"/>
      <c r="O213" s="407"/>
      <c r="P213" s="407"/>
      <c r="Q213" s="407"/>
      <c r="R213" s="407"/>
      <c r="S213" s="407"/>
      <c r="T213" s="407"/>
      <c r="U213" s="407"/>
      <c r="V213" s="407"/>
      <c r="W213" s="407"/>
      <c r="X213" s="407"/>
      <c r="Y213" s="407"/>
    </row>
    <row r="214" spans="1:25" x14ac:dyDescent="0.25">
      <c r="A214" s="470"/>
      <c r="B214" s="407"/>
      <c r="C214" s="471"/>
      <c r="D214" s="407"/>
      <c r="E214" s="407"/>
      <c r="F214" s="407"/>
      <c r="G214" s="407"/>
      <c r="H214" s="407"/>
      <c r="I214" s="407"/>
      <c r="J214" s="407"/>
      <c r="K214" s="472"/>
      <c r="L214" s="472"/>
      <c r="M214" s="472"/>
      <c r="N214" s="407"/>
      <c r="O214" s="407"/>
      <c r="P214" s="407"/>
      <c r="Q214" s="407"/>
      <c r="R214" s="407"/>
      <c r="S214" s="407"/>
      <c r="T214" s="407"/>
      <c r="U214" s="407"/>
      <c r="V214" s="407"/>
      <c r="W214" s="407"/>
      <c r="X214" s="407"/>
      <c r="Y214" s="407"/>
    </row>
    <row r="215" spans="1:25" x14ac:dyDescent="0.25">
      <c r="A215" s="470"/>
      <c r="B215" s="407"/>
      <c r="C215" s="471"/>
      <c r="D215" s="407"/>
      <c r="E215" s="407"/>
      <c r="F215" s="407"/>
      <c r="G215" s="407"/>
      <c r="H215" s="407"/>
      <c r="I215" s="407"/>
      <c r="J215" s="407"/>
      <c r="K215" s="472"/>
      <c r="L215" s="472"/>
      <c r="M215" s="472"/>
      <c r="N215" s="407"/>
      <c r="O215" s="407"/>
      <c r="P215" s="407"/>
      <c r="Q215" s="407"/>
      <c r="R215" s="407"/>
      <c r="S215" s="407"/>
      <c r="T215" s="407"/>
      <c r="U215" s="407"/>
      <c r="V215" s="407"/>
      <c r="W215" s="407"/>
      <c r="X215" s="407"/>
      <c r="Y215" s="407"/>
    </row>
    <row r="216" spans="1:25" x14ac:dyDescent="0.25">
      <c r="A216" s="470"/>
      <c r="B216" s="407"/>
      <c r="C216" s="471"/>
      <c r="D216" s="407"/>
      <c r="E216" s="407"/>
      <c r="F216" s="407"/>
      <c r="G216" s="407"/>
      <c r="H216" s="407"/>
      <c r="I216" s="407"/>
      <c r="J216" s="407"/>
      <c r="K216" s="472"/>
      <c r="L216" s="472"/>
      <c r="M216" s="472"/>
      <c r="N216" s="407"/>
      <c r="O216" s="407"/>
      <c r="P216" s="407"/>
      <c r="Q216" s="407"/>
      <c r="R216" s="407"/>
      <c r="S216" s="407"/>
      <c r="T216" s="407"/>
      <c r="U216" s="407"/>
      <c r="V216" s="407"/>
      <c r="W216" s="407"/>
      <c r="X216" s="407"/>
      <c r="Y216" s="407"/>
    </row>
    <row r="217" spans="1:25" x14ac:dyDescent="0.25">
      <c r="A217" s="470"/>
      <c r="B217" s="407"/>
      <c r="C217" s="471"/>
      <c r="D217" s="407"/>
      <c r="E217" s="407"/>
      <c r="F217" s="407"/>
      <c r="G217" s="407"/>
      <c r="H217" s="407"/>
      <c r="I217" s="407"/>
      <c r="J217" s="407"/>
      <c r="K217" s="472"/>
      <c r="L217" s="472"/>
      <c r="M217" s="472"/>
      <c r="N217" s="407"/>
      <c r="O217" s="407"/>
      <c r="P217" s="407"/>
      <c r="Q217" s="407"/>
      <c r="R217" s="407"/>
      <c r="S217" s="407"/>
      <c r="T217" s="407"/>
      <c r="U217" s="407"/>
      <c r="V217" s="407"/>
      <c r="W217" s="407"/>
      <c r="X217" s="407"/>
      <c r="Y217" s="407"/>
    </row>
    <row r="218" spans="1:25" x14ac:dyDescent="0.25">
      <c r="A218" s="470"/>
      <c r="B218" s="407"/>
      <c r="C218" s="471"/>
      <c r="D218" s="407"/>
      <c r="E218" s="407"/>
      <c r="F218" s="407"/>
      <c r="G218" s="407"/>
      <c r="H218" s="407"/>
      <c r="I218" s="407"/>
      <c r="J218" s="407"/>
      <c r="K218" s="472"/>
      <c r="L218" s="472"/>
      <c r="M218" s="472"/>
      <c r="N218" s="407"/>
      <c r="O218" s="407"/>
      <c r="P218" s="407"/>
      <c r="Q218" s="407"/>
      <c r="R218" s="407"/>
      <c r="S218" s="407"/>
      <c r="T218" s="407"/>
      <c r="U218" s="407"/>
      <c r="V218" s="407"/>
      <c r="W218" s="407"/>
      <c r="X218" s="407"/>
      <c r="Y218" s="407"/>
    </row>
    <row r="219" spans="1:25" x14ac:dyDescent="0.25">
      <c r="A219" s="470"/>
      <c r="B219" s="407"/>
      <c r="C219" s="471"/>
      <c r="D219" s="407"/>
      <c r="E219" s="407"/>
      <c r="F219" s="407"/>
      <c r="G219" s="407"/>
      <c r="H219" s="407"/>
      <c r="I219" s="407"/>
      <c r="J219" s="407"/>
      <c r="K219" s="472"/>
      <c r="L219" s="472"/>
      <c r="M219" s="472"/>
      <c r="N219" s="407"/>
      <c r="O219" s="407"/>
      <c r="P219" s="407"/>
      <c r="Q219" s="407"/>
      <c r="R219" s="407"/>
      <c r="S219" s="407"/>
      <c r="T219" s="407"/>
      <c r="U219" s="407"/>
      <c r="V219" s="407"/>
      <c r="W219" s="407"/>
      <c r="X219" s="407"/>
      <c r="Y219" s="407"/>
    </row>
    <row r="220" spans="1:25" x14ac:dyDescent="0.25">
      <c r="A220" s="470"/>
      <c r="B220" s="407"/>
      <c r="C220" s="471"/>
      <c r="D220" s="407"/>
      <c r="E220" s="407"/>
      <c r="F220" s="407"/>
      <c r="G220" s="407"/>
      <c r="H220" s="407"/>
      <c r="I220" s="407"/>
      <c r="J220" s="407"/>
      <c r="K220" s="472"/>
      <c r="L220" s="472"/>
      <c r="M220" s="472"/>
      <c r="N220" s="407"/>
      <c r="O220" s="407"/>
      <c r="P220" s="407"/>
      <c r="Q220" s="407"/>
      <c r="R220" s="407"/>
      <c r="S220" s="407"/>
      <c r="T220" s="407"/>
      <c r="U220" s="407"/>
      <c r="V220" s="407"/>
      <c r="W220" s="407"/>
      <c r="X220" s="407"/>
      <c r="Y220" s="407"/>
    </row>
    <row r="221" spans="1:25" x14ac:dyDescent="0.25">
      <c r="A221" s="470"/>
      <c r="B221" s="407"/>
      <c r="C221" s="471"/>
      <c r="D221" s="407"/>
      <c r="E221" s="407"/>
      <c r="F221" s="407"/>
      <c r="G221" s="407"/>
      <c r="H221" s="407"/>
      <c r="I221" s="407"/>
      <c r="J221" s="407"/>
      <c r="K221" s="472"/>
      <c r="L221" s="472"/>
      <c r="M221" s="472"/>
      <c r="N221" s="407"/>
      <c r="O221" s="407"/>
      <c r="P221" s="407"/>
      <c r="Q221" s="407"/>
      <c r="R221" s="407"/>
      <c r="S221" s="407"/>
      <c r="T221" s="407"/>
      <c r="U221" s="407"/>
      <c r="V221" s="407"/>
      <c r="W221" s="407"/>
      <c r="X221" s="407"/>
      <c r="Y221" s="407"/>
    </row>
    <row r="222" spans="1:25" x14ac:dyDescent="0.25">
      <c r="A222" s="470"/>
      <c r="B222" s="407"/>
      <c r="C222" s="471"/>
      <c r="D222" s="407"/>
      <c r="E222" s="407"/>
      <c r="F222" s="407"/>
      <c r="G222" s="407"/>
      <c r="H222" s="407"/>
      <c r="I222" s="407"/>
      <c r="J222" s="407"/>
      <c r="K222" s="472"/>
      <c r="L222" s="472"/>
      <c r="M222" s="472"/>
      <c r="N222" s="407"/>
      <c r="O222" s="407"/>
      <c r="P222" s="407"/>
      <c r="Q222" s="407"/>
      <c r="R222" s="407"/>
      <c r="S222" s="407"/>
      <c r="T222" s="407"/>
      <c r="U222" s="407"/>
      <c r="V222" s="407"/>
      <c r="W222" s="407"/>
      <c r="X222" s="407"/>
      <c r="Y222" s="407"/>
    </row>
    <row r="223" spans="1:25" x14ac:dyDescent="0.25">
      <c r="A223" s="470"/>
      <c r="B223" s="407"/>
      <c r="C223" s="471"/>
      <c r="D223" s="407"/>
      <c r="E223" s="407"/>
      <c r="F223" s="407"/>
      <c r="G223" s="407"/>
      <c r="H223" s="407"/>
      <c r="I223" s="407"/>
      <c r="J223" s="407"/>
      <c r="K223" s="472"/>
      <c r="L223" s="472"/>
      <c r="M223" s="472"/>
      <c r="N223" s="407"/>
      <c r="O223" s="407"/>
      <c r="P223" s="407"/>
      <c r="Q223" s="407"/>
      <c r="R223" s="407"/>
      <c r="S223" s="407"/>
      <c r="T223" s="407"/>
      <c r="U223" s="407"/>
      <c r="V223" s="407"/>
      <c r="W223" s="407"/>
      <c r="X223" s="407"/>
      <c r="Y223" s="407"/>
    </row>
    <row r="224" spans="1:25" x14ac:dyDescent="0.25">
      <c r="A224" s="470"/>
      <c r="B224" s="407"/>
      <c r="C224" s="471"/>
      <c r="D224" s="407"/>
      <c r="E224" s="407"/>
      <c r="F224" s="407"/>
      <c r="G224" s="407"/>
      <c r="H224" s="407"/>
      <c r="I224" s="407"/>
      <c r="J224" s="407"/>
      <c r="K224" s="472"/>
      <c r="L224" s="472"/>
      <c r="M224" s="472"/>
      <c r="N224" s="407"/>
      <c r="O224" s="407"/>
      <c r="P224" s="407"/>
      <c r="Q224" s="407"/>
      <c r="R224" s="407"/>
      <c r="S224" s="407"/>
      <c r="T224" s="407"/>
      <c r="U224" s="407"/>
      <c r="V224" s="407"/>
      <c r="W224" s="407"/>
      <c r="X224" s="407"/>
      <c r="Y224" s="407"/>
    </row>
    <row r="225" spans="1:25" x14ac:dyDescent="0.25">
      <c r="A225" s="470"/>
      <c r="B225" s="407"/>
      <c r="C225" s="471"/>
      <c r="D225" s="407"/>
      <c r="E225" s="407"/>
      <c r="F225" s="407"/>
      <c r="G225" s="407"/>
      <c r="H225" s="407"/>
      <c r="I225" s="407"/>
      <c r="J225" s="407"/>
      <c r="K225" s="472"/>
      <c r="L225" s="472"/>
      <c r="M225" s="472"/>
      <c r="N225" s="407"/>
      <c r="O225" s="407"/>
      <c r="P225" s="407"/>
      <c r="Q225" s="407"/>
      <c r="R225" s="407"/>
      <c r="S225" s="407"/>
      <c r="T225" s="407"/>
      <c r="U225" s="407"/>
      <c r="V225" s="407"/>
      <c r="W225" s="407"/>
      <c r="X225" s="407"/>
      <c r="Y225" s="407"/>
    </row>
    <row r="226" spans="1:25" x14ac:dyDescent="0.25">
      <c r="A226" s="470"/>
      <c r="B226" s="407"/>
      <c r="C226" s="471"/>
      <c r="D226" s="407"/>
      <c r="E226" s="407"/>
      <c r="F226" s="407"/>
      <c r="G226" s="407"/>
      <c r="H226" s="407"/>
      <c r="I226" s="407"/>
      <c r="J226" s="407"/>
      <c r="K226" s="472"/>
      <c r="L226" s="472"/>
      <c r="M226" s="472"/>
      <c r="N226" s="407"/>
      <c r="O226" s="407"/>
      <c r="P226" s="407"/>
      <c r="Q226" s="407"/>
      <c r="R226" s="407"/>
      <c r="S226" s="407"/>
      <c r="T226" s="407"/>
      <c r="U226" s="407"/>
      <c r="V226" s="407"/>
      <c r="W226" s="407"/>
      <c r="X226" s="407"/>
      <c r="Y226" s="407"/>
    </row>
    <row r="227" spans="1:25" x14ac:dyDescent="0.25">
      <c r="A227" s="470"/>
      <c r="B227" s="407"/>
      <c r="C227" s="471"/>
      <c r="D227" s="407"/>
      <c r="E227" s="407"/>
      <c r="F227" s="407"/>
      <c r="G227" s="407"/>
      <c r="H227" s="407"/>
      <c r="I227" s="407"/>
      <c r="J227" s="407"/>
      <c r="K227" s="472"/>
      <c r="L227" s="472"/>
      <c r="M227" s="472"/>
      <c r="N227" s="407"/>
      <c r="O227" s="407"/>
      <c r="P227" s="407"/>
      <c r="Q227" s="407"/>
      <c r="R227" s="407"/>
      <c r="S227" s="407"/>
      <c r="T227" s="407"/>
      <c r="U227" s="407"/>
      <c r="V227" s="407"/>
      <c r="W227" s="407"/>
      <c r="X227" s="407"/>
      <c r="Y227" s="407"/>
    </row>
    <row r="228" spans="1:25" x14ac:dyDescent="0.25">
      <c r="A228" s="470"/>
      <c r="B228" s="407"/>
      <c r="C228" s="471"/>
      <c r="D228" s="407"/>
      <c r="E228" s="407"/>
      <c r="F228" s="407"/>
      <c r="G228" s="407"/>
      <c r="H228" s="407"/>
      <c r="I228" s="407"/>
      <c r="J228" s="407"/>
      <c r="K228" s="472"/>
      <c r="L228" s="472"/>
      <c r="M228" s="472"/>
      <c r="N228" s="407"/>
      <c r="O228" s="407"/>
      <c r="P228" s="407"/>
      <c r="Q228" s="407"/>
      <c r="R228" s="407"/>
      <c r="S228" s="407"/>
      <c r="T228" s="407"/>
      <c r="U228" s="407"/>
      <c r="V228" s="407"/>
      <c r="W228" s="407"/>
      <c r="X228" s="407"/>
      <c r="Y228" s="407"/>
    </row>
    <row r="229" spans="1:25" x14ac:dyDescent="0.25">
      <c r="A229" s="470"/>
      <c r="B229" s="407"/>
      <c r="C229" s="471"/>
      <c r="D229" s="407"/>
      <c r="E229" s="407"/>
      <c r="F229" s="407"/>
      <c r="G229" s="407"/>
      <c r="H229" s="407"/>
      <c r="I229" s="407"/>
      <c r="J229" s="407"/>
      <c r="K229" s="472"/>
      <c r="L229" s="472"/>
      <c r="M229" s="472"/>
      <c r="N229" s="407"/>
      <c r="O229" s="407"/>
      <c r="P229" s="407"/>
      <c r="Q229" s="407"/>
      <c r="R229" s="407"/>
      <c r="S229" s="407"/>
      <c r="T229" s="407"/>
      <c r="U229" s="407"/>
      <c r="V229" s="407"/>
      <c r="W229" s="407"/>
      <c r="X229" s="407"/>
      <c r="Y229" s="407"/>
    </row>
    <row r="230" spans="1:25" x14ac:dyDescent="0.25">
      <c r="A230" s="470"/>
      <c r="B230" s="407"/>
      <c r="C230" s="471"/>
      <c r="D230" s="407"/>
      <c r="E230" s="407"/>
      <c r="F230" s="407"/>
      <c r="G230" s="407"/>
      <c r="H230" s="407"/>
      <c r="I230" s="407"/>
      <c r="J230" s="407"/>
      <c r="K230" s="472"/>
      <c r="L230" s="472"/>
      <c r="M230" s="472"/>
      <c r="N230" s="407"/>
      <c r="O230" s="407"/>
      <c r="P230" s="407"/>
      <c r="Q230" s="407"/>
      <c r="R230" s="407"/>
      <c r="S230" s="407"/>
      <c r="T230" s="407"/>
      <c r="U230" s="407"/>
      <c r="V230" s="407"/>
      <c r="W230" s="407"/>
      <c r="X230" s="407"/>
      <c r="Y230" s="407"/>
    </row>
    <row r="231" spans="1:25" x14ac:dyDescent="0.25">
      <c r="A231" s="470"/>
      <c r="B231" s="407"/>
      <c r="C231" s="471"/>
      <c r="D231" s="407"/>
      <c r="E231" s="407"/>
      <c r="F231" s="407"/>
      <c r="G231" s="407"/>
      <c r="H231" s="407"/>
      <c r="I231" s="407"/>
      <c r="J231" s="407"/>
      <c r="K231" s="472"/>
      <c r="L231" s="472"/>
      <c r="M231" s="472"/>
      <c r="N231" s="407"/>
      <c r="O231" s="407"/>
      <c r="P231" s="407"/>
      <c r="Q231" s="407"/>
      <c r="R231" s="407"/>
      <c r="S231" s="407"/>
      <c r="T231" s="407"/>
      <c r="U231" s="407"/>
      <c r="V231" s="407"/>
      <c r="W231" s="407"/>
      <c r="X231" s="407"/>
      <c r="Y231" s="407"/>
    </row>
    <row r="232" spans="1:25" x14ac:dyDescent="0.25">
      <c r="A232" s="470"/>
      <c r="B232" s="407"/>
      <c r="C232" s="471"/>
      <c r="D232" s="407"/>
      <c r="E232" s="407"/>
      <c r="F232" s="407"/>
      <c r="G232" s="407"/>
      <c r="H232" s="407"/>
      <c r="I232" s="407"/>
      <c r="J232" s="407"/>
      <c r="K232" s="472"/>
      <c r="L232" s="472"/>
      <c r="M232" s="472"/>
      <c r="N232" s="407"/>
      <c r="O232" s="407"/>
      <c r="P232" s="407"/>
      <c r="Q232" s="407"/>
      <c r="R232" s="407"/>
      <c r="S232" s="407"/>
      <c r="T232" s="407"/>
      <c r="U232" s="407"/>
      <c r="V232" s="407"/>
      <c r="W232" s="407"/>
      <c r="X232" s="407"/>
      <c r="Y232" s="407"/>
    </row>
    <row r="233" spans="1:25" x14ac:dyDescent="0.25">
      <c r="A233" s="470"/>
      <c r="B233" s="407"/>
      <c r="C233" s="471"/>
      <c r="D233" s="407"/>
      <c r="E233" s="407"/>
      <c r="F233" s="407"/>
      <c r="G233" s="407"/>
      <c r="H233" s="407"/>
      <c r="I233" s="407"/>
      <c r="J233" s="407"/>
      <c r="K233" s="472"/>
      <c r="L233" s="472"/>
      <c r="M233" s="472"/>
      <c r="N233" s="407"/>
      <c r="O233" s="407"/>
      <c r="P233" s="407"/>
      <c r="Q233" s="407"/>
      <c r="R233" s="407"/>
      <c r="S233" s="407"/>
      <c r="T233" s="407"/>
      <c r="U233" s="407"/>
      <c r="V233" s="407"/>
      <c r="W233" s="407"/>
      <c r="X233" s="407"/>
      <c r="Y233" s="407"/>
    </row>
    <row r="234" spans="1:25" x14ac:dyDescent="0.25">
      <c r="A234" s="470"/>
      <c r="B234" s="407"/>
      <c r="C234" s="471"/>
      <c r="D234" s="407"/>
      <c r="E234" s="407"/>
      <c r="F234" s="407"/>
      <c r="G234" s="407"/>
      <c r="H234" s="407"/>
      <c r="I234" s="407"/>
      <c r="J234" s="407"/>
      <c r="K234" s="472"/>
      <c r="L234" s="472"/>
      <c r="M234" s="472"/>
      <c r="N234" s="407"/>
      <c r="O234" s="407"/>
      <c r="P234" s="407"/>
      <c r="Q234" s="407"/>
      <c r="R234" s="407"/>
      <c r="S234" s="407"/>
      <c r="T234" s="407"/>
      <c r="U234" s="407"/>
      <c r="V234" s="407"/>
      <c r="W234" s="407"/>
      <c r="X234" s="407"/>
      <c r="Y234" s="407"/>
    </row>
    <row r="235" spans="1:25" x14ac:dyDescent="0.25">
      <c r="A235" s="470"/>
      <c r="B235" s="407"/>
      <c r="C235" s="471"/>
      <c r="D235" s="407"/>
      <c r="E235" s="407"/>
      <c r="F235" s="407"/>
      <c r="G235" s="407"/>
      <c r="H235" s="407"/>
      <c r="I235" s="407"/>
      <c r="J235" s="407"/>
      <c r="K235" s="472"/>
      <c r="L235" s="472"/>
      <c r="M235" s="472"/>
      <c r="N235" s="407"/>
      <c r="O235" s="407"/>
      <c r="P235" s="407"/>
      <c r="Q235" s="407"/>
      <c r="R235" s="407"/>
      <c r="S235" s="407"/>
      <c r="T235" s="407"/>
      <c r="U235" s="407"/>
      <c r="V235" s="407"/>
      <c r="W235" s="407"/>
      <c r="X235" s="407"/>
      <c r="Y235" s="407"/>
    </row>
    <row r="236" spans="1:25" x14ac:dyDescent="0.25">
      <c r="A236" s="470"/>
      <c r="B236" s="407"/>
      <c r="C236" s="471"/>
      <c r="D236" s="407"/>
      <c r="E236" s="407"/>
      <c r="F236" s="407"/>
      <c r="G236" s="407"/>
      <c r="H236" s="407"/>
      <c r="I236" s="407"/>
      <c r="J236" s="407"/>
      <c r="K236" s="472"/>
      <c r="L236" s="472"/>
      <c r="M236" s="472"/>
      <c r="N236" s="407"/>
      <c r="O236" s="407"/>
      <c r="P236" s="407"/>
      <c r="Q236" s="407"/>
      <c r="R236" s="407"/>
      <c r="S236" s="407"/>
      <c r="T236" s="407"/>
      <c r="U236" s="407"/>
      <c r="V236" s="407"/>
      <c r="W236" s="407"/>
      <c r="X236" s="407"/>
      <c r="Y236" s="407"/>
    </row>
    <row r="237" spans="1:25" x14ac:dyDescent="0.25">
      <c r="A237" s="470"/>
      <c r="B237" s="407"/>
      <c r="C237" s="471"/>
      <c r="D237" s="407"/>
      <c r="E237" s="407"/>
      <c r="F237" s="407"/>
      <c r="G237" s="407"/>
      <c r="H237" s="407"/>
      <c r="I237" s="407"/>
      <c r="J237" s="407"/>
      <c r="K237" s="472"/>
      <c r="L237" s="472"/>
      <c r="M237" s="472"/>
      <c r="N237" s="407"/>
      <c r="O237" s="407"/>
      <c r="P237" s="407"/>
      <c r="Q237" s="407"/>
      <c r="R237" s="407"/>
      <c r="S237" s="407"/>
      <c r="T237" s="407"/>
      <c r="U237" s="407"/>
      <c r="V237" s="407"/>
      <c r="W237" s="407"/>
      <c r="X237" s="407"/>
      <c r="Y237" s="407"/>
    </row>
    <row r="238" spans="1:25" x14ac:dyDescent="0.25">
      <c r="A238" s="470"/>
      <c r="B238" s="407"/>
      <c r="C238" s="471"/>
      <c r="D238" s="407"/>
      <c r="E238" s="407"/>
      <c r="F238" s="407"/>
      <c r="G238" s="407"/>
      <c r="H238" s="407"/>
      <c r="I238" s="407"/>
      <c r="J238" s="407"/>
      <c r="K238" s="472"/>
      <c r="L238" s="472"/>
      <c r="M238" s="472"/>
      <c r="N238" s="407"/>
      <c r="O238" s="407"/>
      <c r="P238" s="407"/>
      <c r="Q238" s="407"/>
      <c r="R238" s="407"/>
      <c r="S238" s="407"/>
      <c r="T238" s="407"/>
      <c r="U238" s="407"/>
      <c r="V238" s="407"/>
      <c r="W238" s="407"/>
      <c r="X238" s="407"/>
      <c r="Y238" s="407"/>
    </row>
    <row r="239" spans="1:25" x14ac:dyDescent="0.25">
      <c r="A239" s="470"/>
      <c r="B239" s="407"/>
      <c r="C239" s="471"/>
      <c r="D239" s="407"/>
      <c r="E239" s="407"/>
      <c r="F239" s="407"/>
      <c r="G239" s="407"/>
      <c r="H239" s="407"/>
      <c r="I239" s="407"/>
      <c r="J239" s="407"/>
      <c r="K239" s="472"/>
      <c r="L239" s="472"/>
      <c r="M239" s="472"/>
      <c r="N239" s="407"/>
      <c r="O239" s="407"/>
      <c r="P239" s="407"/>
      <c r="Q239" s="407"/>
      <c r="R239" s="407"/>
      <c r="S239" s="407"/>
      <c r="T239" s="407"/>
      <c r="U239" s="407"/>
      <c r="V239" s="407"/>
      <c r="W239" s="407"/>
      <c r="X239" s="407"/>
      <c r="Y239" s="407"/>
    </row>
    <row r="240" spans="1:25" x14ac:dyDescent="0.25">
      <c r="A240" s="470"/>
      <c r="B240" s="407"/>
      <c r="C240" s="471"/>
      <c r="D240" s="407"/>
      <c r="E240" s="407"/>
      <c r="F240" s="407"/>
      <c r="G240" s="407"/>
      <c r="H240" s="407"/>
      <c r="I240" s="407"/>
      <c r="J240" s="407"/>
      <c r="K240" s="472"/>
      <c r="L240" s="472"/>
      <c r="M240" s="472"/>
      <c r="N240" s="407"/>
      <c r="O240" s="407"/>
      <c r="P240" s="407"/>
      <c r="Q240" s="407"/>
      <c r="R240" s="407"/>
      <c r="S240" s="407"/>
      <c r="T240" s="407"/>
      <c r="U240" s="407"/>
      <c r="V240" s="407"/>
      <c r="W240" s="407"/>
      <c r="X240" s="407"/>
      <c r="Y240" s="407"/>
    </row>
    <row r="241" spans="1:25" x14ac:dyDescent="0.25">
      <c r="A241" s="470"/>
      <c r="B241" s="407"/>
      <c r="C241" s="471"/>
      <c r="D241" s="407"/>
      <c r="E241" s="407"/>
      <c r="F241" s="407"/>
      <c r="G241" s="407"/>
      <c r="H241" s="407"/>
      <c r="I241" s="407"/>
      <c r="J241" s="407"/>
      <c r="K241" s="472"/>
      <c r="L241" s="472"/>
      <c r="M241" s="472"/>
      <c r="N241" s="407"/>
      <c r="O241" s="407"/>
      <c r="P241" s="407"/>
      <c r="Q241" s="407"/>
      <c r="R241" s="407"/>
      <c r="S241" s="407"/>
      <c r="T241" s="407"/>
      <c r="U241" s="407"/>
      <c r="V241" s="407"/>
      <c r="W241" s="407"/>
      <c r="X241" s="407"/>
      <c r="Y241" s="407"/>
    </row>
    <row r="242" spans="1:25" x14ac:dyDescent="0.25">
      <c r="A242" s="470"/>
      <c r="B242" s="407"/>
      <c r="C242" s="471"/>
      <c r="D242" s="407"/>
      <c r="E242" s="407"/>
      <c r="F242" s="407"/>
      <c r="G242" s="407"/>
      <c r="H242" s="407"/>
      <c r="I242" s="407"/>
      <c r="J242" s="407"/>
      <c r="K242" s="472"/>
      <c r="L242" s="472"/>
      <c r="M242" s="472"/>
      <c r="N242" s="407"/>
      <c r="O242" s="407"/>
      <c r="P242" s="407"/>
      <c r="Q242" s="407"/>
      <c r="R242" s="407"/>
      <c r="S242" s="407"/>
      <c r="T242" s="407"/>
      <c r="U242" s="407"/>
      <c r="V242" s="407"/>
      <c r="W242" s="407"/>
      <c r="X242" s="407"/>
      <c r="Y242" s="407"/>
    </row>
    <row r="243" spans="1:25" x14ac:dyDescent="0.25">
      <c r="A243" s="470"/>
      <c r="B243" s="407"/>
      <c r="C243" s="471"/>
      <c r="D243" s="407"/>
      <c r="E243" s="407"/>
      <c r="F243" s="407"/>
      <c r="G243" s="407"/>
      <c r="H243" s="407"/>
      <c r="I243" s="407"/>
      <c r="J243" s="407"/>
      <c r="K243" s="472"/>
      <c r="L243" s="472"/>
      <c r="M243" s="472"/>
      <c r="N243" s="407"/>
      <c r="O243" s="407"/>
      <c r="P243" s="407"/>
      <c r="Q243" s="407"/>
      <c r="R243" s="407"/>
      <c r="S243" s="407"/>
      <c r="T243" s="407"/>
      <c r="U243" s="407"/>
      <c r="V243" s="407"/>
      <c r="W243" s="407"/>
      <c r="X243" s="407"/>
      <c r="Y243" s="407"/>
    </row>
    <row r="244" spans="1:25" x14ac:dyDescent="0.25">
      <c r="A244" s="470"/>
      <c r="B244" s="407"/>
      <c r="C244" s="471"/>
      <c r="D244" s="407"/>
      <c r="E244" s="407"/>
      <c r="F244" s="407"/>
      <c r="G244" s="407"/>
      <c r="H244" s="407"/>
      <c r="I244" s="407"/>
      <c r="J244" s="407"/>
      <c r="K244" s="472"/>
      <c r="L244" s="472"/>
      <c r="M244" s="472"/>
      <c r="N244" s="407"/>
      <c r="O244" s="407"/>
      <c r="P244" s="407"/>
      <c r="Q244" s="407"/>
      <c r="R244" s="407"/>
      <c r="S244" s="407"/>
      <c r="T244" s="407"/>
      <c r="U244" s="407"/>
      <c r="V244" s="407"/>
      <c r="W244" s="407"/>
      <c r="X244" s="407"/>
      <c r="Y244" s="407"/>
    </row>
    <row r="245" spans="1:25" x14ac:dyDescent="0.25">
      <c r="A245" s="470"/>
      <c r="B245" s="407"/>
      <c r="C245" s="471"/>
      <c r="D245" s="407"/>
      <c r="E245" s="407"/>
      <c r="F245" s="407"/>
      <c r="G245" s="407"/>
      <c r="H245" s="407"/>
      <c r="I245" s="407"/>
      <c r="J245" s="407"/>
      <c r="K245" s="472"/>
      <c r="L245" s="472"/>
      <c r="M245" s="472"/>
      <c r="N245" s="407"/>
      <c r="O245" s="407"/>
      <c r="P245" s="407"/>
      <c r="Q245" s="407"/>
      <c r="R245" s="407"/>
      <c r="S245" s="407"/>
      <c r="T245" s="407"/>
      <c r="U245" s="407"/>
      <c r="V245" s="407"/>
      <c r="W245" s="407"/>
      <c r="X245" s="407"/>
      <c r="Y245" s="407"/>
    </row>
    <row r="246" spans="1:25" x14ac:dyDescent="0.25">
      <c r="A246" s="470"/>
      <c r="B246" s="407"/>
      <c r="C246" s="471"/>
      <c r="D246" s="407"/>
      <c r="E246" s="407"/>
      <c r="F246" s="407"/>
      <c r="G246" s="407"/>
      <c r="H246" s="407"/>
      <c r="I246" s="407"/>
      <c r="J246" s="407"/>
      <c r="K246" s="472"/>
      <c r="L246" s="472"/>
      <c r="M246" s="472"/>
      <c r="N246" s="407"/>
      <c r="O246" s="407"/>
      <c r="P246" s="407"/>
      <c r="Q246" s="407"/>
      <c r="R246" s="407"/>
      <c r="S246" s="407"/>
      <c r="T246" s="407"/>
      <c r="U246" s="407"/>
      <c r="V246" s="407"/>
      <c r="W246" s="407"/>
      <c r="X246" s="407"/>
      <c r="Y246" s="407"/>
    </row>
    <row r="247" spans="1:25" x14ac:dyDescent="0.25">
      <c r="A247" s="470"/>
      <c r="B247" s="407"/>
      <c r="C247" s="471"/>
      <c r="D247" s="407"/>
      <c r="E247" s="407"/>
      <c r="F247" s="407"/>
      <c r="G247" s="407"/>
      <c r="H247" s="407"/>
      <c r="I247" s="407"/>
      <c r="J247" s="407"/>
      <c r="K247" s="472"/>
      <c r="L247" s="472"/>
      <c r="M247" s="472"/>
      <c r="N247" s="407"/>
      <c r="O247" s="407"/>
      <c r="P247" s="407"/>
      <c r="Q247" s="407"/>
      <c r="R247" s="407"/>
      <c r="S247" s="407"/>
      <c r="T247" s="407"/>
      <c r="U247" s="407"/>
      <c r="V247" s="407"/>
      <c r="W247" s="407"/>
      <c r="X247" s="407"/>
      <c r="Y247" s="407"/>
    </row>
    <row r="248" spans="1:25" x14ac:dyDescent="0.25">
      <c r="A248" s="470"/>
      <c r="B248" s="407"/>
      <c r="C248" s="471"/>
      <c r="D248" s="407"/>
      <c r="E248" s="407"/>
      <c r="F248" s="407"/>
      <c r="G248" s="407"/>
      <c r="H248" s="407"/>
      <c r="I248" s="407"/>
      <c r="J248" s="407"/>
      <c r="K248" s="472"/>
      <c r="L248" s="472"/>
      <c r="M248" s="472"/>
      <c r="N248" s="407"/>
      <c r="O248" s="407"/>
      <c r="P248" s="407"/>
      <c r="Q248" s="407"/>
      <c r="R248" s="407"/>
      <c r="S248" s="407"/>
      <c r="T248" s="407"/>
      <c r="U248" s="407"/>
      <c r="V248" s="407"/>
      <c r="W248" s="407"/>
      <c r="X248" s="407"/>
      <c r="Y248" s="407"/>
    </row>
    <row r="249" spans="1:25" x14ac:dyDescent="0.25">
      <c r="A249" s="470"/>
      <c r="B249" s="407"/>
      <c r="C249" s="471"/>
      <c r="D249" s="407"/>
      <c r="E249" s="407"/>
      <c r="F249" s="407"/>
      <c r="G249" s="407"/>
      <c r="H249" s="407"/>
      <c r="I249" s="407"/>
      <c r="J249" s="407"/>
      <c r="K249" s="472"/>
      <c r="L249" s="472"/>
      <c r="M249" s="472"/>
      <c r="N249" s="407"/>
      <c r="O249" s="407"/>
      <c r="P249" s="407"/>
      <c r="Q249" s="407"/>
      <c r="R249" s="407"/>
      <c r="S249" s="407"/>
      <c r="T249" s="407"/>
      <c r="U249" s="407"/>
      <c r="V249" s="407"/>
      <c r="W249" s="407"/>
      <c r="X249" s="407"/>
      <c r="Y249" s="407"/>
    </row>
    <row r="250" spans="1:25" x14ac:dyDescent="0.25">
      <c r="A250" s="470"/>
      <c r="B250" s="407"/>
      <c r="C250" s="471"/>
      <c r="D250" s="407"/>
      <c r="E250" s="407"/>
      <c r="F250" s="407"/>
      <c r="G250" s="407"/>
      <c r="H250" s="407"/>
      <c r="I250" s="407"/>
      <c r="J250" s="407"/>
      <c r="K250" s="472"/>
      <c r="L250" s="472"/>
      <c r="M250" s="472"/>
      <c r="N250" s="407"/>
      <c r="O250" s="407"/>
      <c r="P250" s="407"/>
      <c r="Q250" s="407"/>
      <c r="R250" s="407"/>
      <c r="S250" s="407"/>
      <c r="T250" s="407"/>
      <c r="U250" s="407"/>
      <c r="V250" s="407"/>
      <c r="W250" s="407"/>
      <c r="X250" s="407"/>
      <c r="Y250" s="407"/>
    </row>
    <row r="251" spans="1:25" x14ac:dyDescent="0.25">
      <c r="A251" s="470"/>
      <c r="B251" s="407"/>
      <c r="C251" s="471"/>
      <c r="D251" s="407"/>
      <c r="E251" s="407"/>
      <c r="F251" s="407"/>
      <c r="G251" s="407"/>
      <c r="H251" s="407"/>
      <c r="I251" s="407"/>
      <c r="J251" s="407"/>
      <c r="K251" s="472"/>
      <c r="L251" s="472"/>
      <c r="M251" s="472"/>
      <c r="N251" s="407"/>
      <c r="O251" s="407"/>
      <c r="P251" s="407"/>
      <c r="Q251" s="407"/>
      <c r="R251" s="407"/>
      <c r="S251" s="407"/>
      <c r="T251" s="407"/>
      <c r="U251" s="407"/>
      <c r="V251" s="407"/>
      <c r="W251" s="407"/>
      <c r="X251" s="407"/>
      <c r="Y251" s="407"/>
    </row>
    <row r="252" spans="1:25" x14ac:dyDescent="0.25">
      <c r="A252" s="470"/>
      <c r="B252" s="407"/>
      <c r="C252" s="471"/>
      <c r="D252" s="407"/>
      <c r="E252" s="407"/>
      <c r="F252" s="407"/>
      <c r="G252" s="407"/>
      <c r="H252" s="407"/>
      <c r="I252" s="407"/>
      <c r="J252" s="407"/>
      <c r="K252" s="472"/>
      <c r="L252" s="472"/>
      <c r="M252" s="472"/>
      <c r="N252" s="407"/>
      <c r="O252" s="407"/>
      <c r="P252" s="407"/>
      <c r="Q252" s="407"/>
      <c r="R252" s="407"/>
      <c r="S252" s="407"/>
      <c r="T252" s="407"/>
      <c r="U252" s="407"/>
      <c r="V252" s="407"/>
      <c r="W252" s="407"/>
      <c r="X252" s="407"/>
      <c r="Y252" s="407"/>
    </row>
    <row r="253" spans="1:25" x14ac:dyDescent="0.25">
      <c r="A253" s="470"/>
      <c r="B253" s="407"/>
      <c r="C253" s="471"/>
      <c r="D253" s="407"/>
      <c r="E253" s="407"/>
      <c r="F253" s="407"/>
      <c r="G253" s="407"/>
      <c r="H253" s="407"/>
      <c r="I253" s="407"/>
      <c r="J253" s="407"/>
      <c r="K253" s="472"/>
      <c r="L253" s="472"/>
      <c r="M253" s="472"/>
      <c r="N253" s="407"/>
      <c r="O253" s="407"/>
      <c r="P253" s="407"/>
      <c r="Q253" s="407"/>
      <c r="R253" s="407"/>
      <c r="S253" s="407"/>
      <c r="T253" s="407"/>
      <c r="U253" s="407"/>
      <c r="V253" s="407"/>
      <c r="W253" s="407"/>
      <c r="X253" s="407"/>
      <c r="Y253" s="407"/>
    </row>
    <row r="254" spans="1:25" x14ac:dyDescent="0.25">
      <c r="A254" s="470"/>
      <c r="B254" s="407"/>
      <c r="C254" s="471"/>
      <c r="D254" s="407"/>
      <c r="E254" s="407"/>
      <c r="F254" s="407"/>
      <c r="G254" s="407"/>
      <c r="H254" s="407"/>
      <c r="I254" s="407"/>
      <c r="J254" s="407"/>
      <c r="K254" s="472"/>
      <c r="L254" s="472"/>
      <c r="M254" s="472"/>
      <c r="N254" s="407"/>
      <c r="O254" s="407"/>
      <c r="P254" s="407"/>
      <c r="Q254" s="407"/>
      <c r="R254" s="407"/>
      <c r="S254" s="407"/>
      <c r="T254" s="407"/>
      <c r="U254" s="407"/>
      <c r="V254" s="407"/>
      <c r="W254" s="407"/>
      <c r="X254" s="407"/>
      <c r="Y254" s="407"/>
    </row>
    <row r="255" spans="1:25" x14ac:dyDescent="0.25">
      <c r="A255" s="470"/>
      <c r="B255" s="407"/>
      <c r="C255" s="471"/>
      <c r="D255" s="407"/>
      <c r="E255" s="407"/>
      <c r="F255" s="407"/>
      <c r="G255" s="407"/>
      <c r="H255" s="407"/>
      <c r="I255" s="407"/>
      <c r="J255" s="407"/>
      <c r="K255" s="472"/>
      <c r="L255" s="472"/>
      <c r="M255" s="472"/>
      <c r="N255" s="407"/>
      <c r="O255" s="407"/>
      <c r="P255" s="407"/>
      <c r="Q255" s="407"/>
      <c r="R255" s="407"/>
      <c r="S255" s="407"/>
      <c r="T255" s="407"/>
      <c r="U255" s="407"/>
      <c r="V255" s="407"/>
      <c r="W255" s="407"/>
      <c r="X255" s="407"/>
      <c r="Y255" s="407"/>
    </row>
    <row r="256" spans="1:25" x14ac:dyDescent="0.25">
      <c r="A256" s="470"/>
      <c r="B256" s="407"/>
      <c r="C256" s="471"/>
      <c r="D256" s="407"/>
      <c r="E256" s="407"/>
      <c r="F256" s="407"/>
      <c r="G256" s="407"/>
      <c r="H256" s="407"/>
      <c r="I256" s="407"/>
      <c r="J256" s="407"/>
      <c r="K256" s="472"/>
      <c r="L256" s="472"/>
      <c r="M256" s="472"/>
      <c r="N256" s="407"/>
      <c r="O256" s="407"/>
      <c r="P256" s="407"/>
      <c r="Q256" s="407"/>
      <c r="R256" s="407"/>
      <c r="S256" s="407"/>
      <c r="T256" s="407"/>
      <c r="U256" s="407"/>
      <c r="V256" s="407"/>
      <c r="W256" s="407"/>
      <c r="X256" s="407"/>
      <c r="Y256" s="407"/>
    </row>
    <row r="257" spans="1:25" x14ac:dyDescent="0.25">
      <c r="A257" s="470"/>
      <c r="B257" s="407"/>
      <c r="C257" s="471"/>
      <c r="D257" s="407"/>
      <c r="E257" s="407"/>
      <c r="F257" s="407"/>
      <c r="G257" s="407"/>
      <c r="H257" s="407"/>
      <c r="I257" s="407"/>
      <c r="J257" s="407"/>
      <c r="K257" s="472"/>
      <c r="L257" s="472"/>
      <c r="M257" s="472"/>
      <c r="N257" s="407"/>
      <c r="O257" s="407"/>
      <c r="P257" s="407"/>
      <c r="Q257" s="407"/>
      <c r="R257" s="407"/>
      <c r="S257" s="407"/>
      <c r="T257" s="407"/>
      <c r="U257" s="407"/>
      <c r="V257" s="407"/>
      <c r="W257" s="407"/>
      <c r="X257" s="407"/>
      <c r="Y257" s="407"/>
    </row>
    <row r="258" spans="1:25" x14ac:dyDescent="0.25">
      <c r="A258" s="470"/>
      <c r="B258" s="407"/>
      <c r="C258" s="471"/>
      <c r="D258" s="407"/>
      <c r="E258" s="407"/>
      <c r="F258" s="407"/>
      <c r="G258" s="407"/>
      <c r="H258" s="407"/>
      <c r="I258" s="407"/>
      <c r="J258" s="407"/>
      <c r="K258" s="472"/>
      <c r="L258" s="472"/>
      <c r="M258" s="472"/>
      <c r="N258" s="407"/>
      <c r="O258" s="407"/>
      <c r="P258" s="407"/>
      <c r="Q258" s="407"/>
      <c r="R258" s="407"/>
      <c r="S258" s="407"/>
      <c r="T258" s="407"/>
      <c r="U258" s="407"/>
      <c r="V258" s="407"/>
      <c r="W258" s="407"/>
      <c r="X258" s="407"/>
      <c r="Y258" s="407"/>
    </row>
    <row r="259" spans="1:25" x14ac:dyDescent="0.25">
      <c r="A259" s="470"/>
      <c r="B259" s="407"/>
      <c r="C259" s="471"/>
      <c r="D259" s="407"/>
      <c r="E259" s="407"/>
      <c r="F259" s="407"/>
      <c r="G259" s="407"/>
      <c r="H259" s="407"/>
      <c r="I259" s="407"/>
      <c r="J259" s="407"/>
      <c r="K259" s="472"/>
      <c r="L259" s="472"/>
      <c r="M259" s="472"/>
      <c r="N259" s="407"/>
      <c r="O259" s="407"/>
      <c r="P259" s="407"/>
      <c r="Q259" s="407"/>
      <c r="R259" s="407"/>
      <c r="S259" s="407"/>
      <c r="T259" s="407"/>
      <c r="U259" s="407"/>
      <c r="V259" s="407"/>
      <c r="W259" s="407"/>
      <c r="X259" s="407"/>
      <c r="Y259" s="407"/>
    </row>
    <row r="260" spans="1:25" x14ac:dyDescent="0.25">
      <c r="A260" s="470"/>
      <c r="B260" s="407"/>
      <c r="C260" s="471"/>
      <c r="D260" s="407"/>
      <c r="E260" s="407"/>
      <c r="F260" s="407"/>
      <c r="G260" s="407"/>
      <c r="H260" s="407"/>
      <c r="I260" s="407"/>
      <c r="J260" s="407"/>
      <c r="K260" s="472"/>
      <c r="L260" s="472"/>
      <c r="M260" s="472"/>
      <c r="N260" s="407"/>
      <c r="O260" s="407"/>
      <c r="P260" s="407"/>
      <c r="Q260" s="407"/>
      <c r="R260" s="407"/>
      <c r="S260" s="407"/>
      <c r="T260" s="407"/>
      <c r="U260" s="407"/>
      <c r="V260" s="407"/>
      <c r="W260" s="407"/>
      <c r="X260" s="407"/>
      <c r="Y260" s="407"/>
    </row>
    <row r="261" spans="1:25" x14ac:dyDescent="0.25">
      <c r="A261" s="470"/>
      <c r="B261" s="407"/>
      <c r="C261" s="471"/>
      <c r="D261" s="407"/>
      <c r="E261" s="407"/>
      <c r="F261" s="407"/>
      <c r="G261" s="407"/>
      <c r="H261" s="407"/>
      <c r="I261" s="407"/>
      <c r="J261" s="407"/>
      <c r="K261" s="472"/>
      <c r="L261" s="472"/>
      <c r="M261" s="472"/>
      <c r="N261" s="407"/>
      <c r="O261" s="407"/>
      <c r="P261" s="407"/>
      <c r="Q261" s="407"/>
      <c r="R261" s="407"/>
      <c r="S261" s="407"/>
      <c r="T261" s="407"/>
      <c r="U261" s="407"/>
      <c r="V261" s="407"/>
      <c r="W261" s="407"/>
      <c r="X261" s="407"/>
      <c r="Y261" s="407"/>
    </row>
    <row r="262" spans="1:25" x14ac:dyDescent="0.25">
      <c r="A262" s="470"/>
      <c r="B262" s="407"/>
      <c r="C262" s="471"/>
      <c r="D262" s="407"/>
      <c r="E262" s="407"/>
      <c r="F262" s="407"/>
      <c r="G262" s="407"/>
      <c r="H262" s="407"/>
      <c r="I262" s="407"/>
      <c r="J262" s="407"/>
      <c r="K262" s="472"/>
      <c r="L262" s="472"/>
      <c r="M262" s="472"/>
      <c r="N262" s="407"/>
      <c r="O262" s="407"/>
      <c r="P262" s="407"/>
      <c r="Q262" s="407"/>
      <c r="R262" s="407"/>
      <c r="S262" s="407"/>
      <c r="T262" s="407"/>
      <c r="U262" s="407"/>
      <c r="V262" s="407"/>
      <c r="W262" s="407"/>
      <c r="X262" s="407"/>
      <c r="Y262" s="407"/>
    </row>
    <row r="263" spans="1:25" x14ac:dyDescent="0.25">
      <c r="A263" s="470"/>
      <c r="B263" s="407"/>
      <c r="C263" s="471"/>
      <c r="D263" s="407"/>
      <c r="E263" s="407"/>
      <c r="F263" s="407"/>
      <c r="G263" s="407"/>
      <c r="H263" s="407"/>
      <c r="I263" s="407"/>
      <c r="J263" s="407"/>
      <c r="K263" s="472"/>
      <c r="L263" s="472"/>
      <c r="M263" s="472"/>
      <c r="N263" s="407"/>
      <c r="O263" s="407"/>
      <c r="P263" s="407"/>
      <c r="Q263" s="407"/>
      <c r="R263" s="407"/>
      <c r="S263" s="407"/>
      <c r="T263" s="407"/>
      <c r="U263" s="407"/>
      <c r="V263" s="407"/>
      <c r="W263" s="407"/>
      <c r="X263" s="407"/>
      <c r="Y263" s="407"/>
    </row>
    <row r="264" spans="1:25" x14ac:dyDescent="0.25">
      <c r="A264" s="470"/>
      <c r="B264" s="407"/>
      <c r="C264" s="471"/>
      <c r="D264" s="407"/>
      <c r="E264" s="407"/>
      <c r="F264" s="407"/>
      <c r="G264" s="407"/>
      <c r="H264" s="407"/>
      <c r="I264" s="407"/>
      <c r="J264" s="407"/>
      <c r="K264" s="472"/>
      <c r="L264" s="472"/>
      <c r="M264" s="472"/>
      <c r="N264" s="407"/>
      <c r="O264" s="407"/>
      <c r="P264" s="407"/>
      <c r="Q264" s="407"/>
      <c r="R264" s="407"/>
      <c r="S264" s="407"/>
      <c r="T264" s="407"/>
      <c r="U264" s="407"/>
      <c r="V264" s="407"/>
      <c r="W264" s="407"/>
      <c r="X264" s="407"/>
      <c r="Y264" s="407"/>
    </row>
    <row r="265" spans="1:25" x14ac:dyDescent="0.25">
      <c r="A265" s="470"/>
      <c r="B265" s="407"/>
      <c r="C265" s="471"/>
      <c r="D265" s="407"/>
      <c r="E265" s="407"/>
      <c r="F265" s="407"/>
      <c r="G265" s="407"/>
      <c r="H265" s="407"/>
      <c r="I265" s="407"/>
      <c r="J265" s="407"/>
      <c r="K265" s="472"/>
      <c r="L265" s="472"/>
      <c r="M265" s="472"/>
      <c r="N265" s="407"/>
      <c r="O265" s="407"/>
      <c r="P265" s="407"/>
      <c r="Q265" s="407"/>
      <c r="R265" s="407"/>
      <c r="S265" s="407"/>
      <c r="T265" s="407"/>
      <c r="U265" s="407"/>
      <c r="V265" s="407"/>
      <c r="W265" s="407"/>
      <c r="X265" s="407"/>
      <c r="Y265" s="407"/>
    </row>
    <row r="266" spans="1:25" x14ac:dyDescent="0.25">
      <c r="A266" s="470"/>
      <c r="B266" s="407"/>
      <c r="C266" s="471"/>
      <c r="D266" s="407"/>
      <c r="E266" s="407"/>
      <c r="F266" s="407"/>
      <c r="G266" s="407"/>
      <c r="H266" s="407"/>
      <c r="I266" s="407"/>
      <c r="J266" s="407"/>
      <c r="K266" s="472"/>
      <c r="L266" s="472"/>
      <c r="M266" s="472"/>
      <c r="N266" s="407"/>
      <c r="O266" s="407"/>
      <c r="P266" s="407"/>
      <c r="Q266" s="407"/>
      <c r="R266" s="407"/>
      <c r="S266" s="407"/>
      <c r="T266" s="407"/>
      <c r="U266" s="407"/>
      <c r="V266" s="407"/>
      <c r="W266" s="407"/>
      <c r="X266" s="407"/>
      <c r="Y266" s="407"/>
    </row>
    <row r="267" spans="1:25" x14ac:dyDescent="0.25">
      <c r="A267" s="470"/>
      <c r="B267" s="407"/>
      <c r="C267" s="471"/>
      <c r="D267" s="407"/>
      <c r="E267" s="407"/>
      <c r="F267" s="407"/>
      <c r="G267" s="407"/>
      <c r="H267" s="407"/>
      <c r="I267" s="407"/>
      <c r="J267" s="407"/>
      <c r="K267" s="472"/>
      <c r="L267" s="472"/>
      <c r="M267" s="472"/>
      <c r="N267" s="407"/>
      <c r="O267" s="407"/>
      <c r="P267" s="407"/>
      <c r="Q267" s="407"/>
      <c r="R267" s="407"/>
      <c r="S267" s="407"/>
      <c r="T267" s="407"/>
      <c r="U267" s="407"/>
      <c r="V267" s="407"/>
      <c r="W267" s="407"/>
      <c r="X267" s="407"/>
      <c r="Y267" s="407"/>
    </row>
    <row r="268" spans="1:25" x14ac:dyDescent="0.25">
      <c r="A268" s="470"/>
      <c r="B268" s="407"/>
      <c r="C268" s="471"/>
      <c r="D268" s="407"/>
      <c r="E268" s="407"/>
      <c r="F268" s="407"/>
      <c r="G268" s="407"/>
      <c r="H268" s="407"/>
      <c r="I268" s="407"/>
      <c r="J268" s="407"/>
      <c r="K268" s="472"/>
      <c r="L268" s="472"/>
      <c r="M268" s="472"/>
      <c r="N268" s="407"/>
      <c r="O268" s="407"/>
      <c r="P268" s="407"/>
      <c r="Q268" s="407"/>
      <c r="R268" s="407"/>
      <c r="S268" s="407"/>
      <c r="T268" s="407"/>
      <c r="U268" s="407"/>
      <c r="V268" s="407"/>
      <c r="W268" s="407"/>
      <c r="X268" s="407"/>
      <c r="Y268" s="407"/>
    </row>
    <row r="269" spans="1:25" x14ac:dyDescent="0.25">
      <c r="A269" s="470"/>
      <c r="B269" s="407"/>
      <c r="C269" s="471"/>
      <c r="D269" s="407"/>
      <c r="E269" s="407"/>
      <c r="F269" s="407"/>
      <c r="G269" s="407"/>
      <c r="H269" s="407"/>
      <c r="I269" s="407"/>
      <c r="J269" s="407"/>
      <c r="K269" s="472"/>
      <c r="L269" s="472"/>
      <c r="M269" s="472"/>
      <c r="N269" s="407"/>
      <c r="O269" s="407"/>
      <c r="P269" s="407"/>
      <c r="Q269" s="407"/>
      <c r="R269" s="407"/>
      <c r="S269" s="407"/>
      <c r="T269" s="407"/>
      <c r="U269" s="407"/>
      <c r="V269" s="407"/>
      <c r="W269" s="407"/>
      <c r="X269" s="407"/>
      <c r="Y269" s="407"/>
    </row>
    <row r="270" spans="1:25" x14ac:dyDescent="0.25">
      <c r="A270" s="470"/>
      <c r="B270" s="407"/>
      <c r="C270" s="471"/>
      <c r="D270" s="407"/>
      <c r="E270" s="407"/>
      <c r="F270" s="407"/>
      <c r="G270" s="407"/>
      <c r="H270" s="407"/>
      <c r="I270" s="407"/>
      <c r="J270" s="407"/>
      <c r="K270" s="472"/>
      <c r="L270" s="472"/>
      <c r="M270" s="472"/>
      <c r="N270" s="407"/>
      <c r="O270" s="407"/>
      <c r="P270" s="407"/>
      <c r="Q270" s="407"/>
      <c r="R270" s="407"/>
      <c r="S270" s="407"/>
      <c r="T270" s="407"/>
      <c r="U270" s="407"/>
      <c r="V270" s="407"/>
      <c r="W270" s="407"/>
      <c r="X270" s="407"/>
      <c r="Y270" s="407"/>
    </row>
    <row r="271" spans="1:25" x14ac:dyDescent="0.25">
      <c r="A271" s="470"/>
      <c r="B271" s="407"/>
      <c r="C271" s="471"/>
      <c r="D271" s="407"/>
      <c r="E271" s="407"/>
      <c r="F271" s="407"/>
      <c r="G271" s="407"/>
      <c r="H271" s="407"/>
      <c r="I271" s="407"/>
      <c r="J271" s="407"/>
      <c r="K271" s="472"/>
      <c r="L271" s="472"/>
      <c r="M271" s="472"/>
      <c r="N271" s="407"/>
      <c r="O271" s="407"/>
      <c r="P271" s="407"/>
      <c r="Q271" s="407"/>
      <c r="R271" s="407"/>
      <c r="S271" s="407"/>
      <c r="T271" s="407"/>
      <c r="U271" s="407"/>
      <c r="V271" s="407"/>
      <c r="W271" s="407"/>
      <c r="X271" s="407"/>
      <c r="Y271" s="407"/>
    </row>
    <row r="272" spans="1:25" x14ac:dyDescent="0.25">
      <c r="A272" s="470"/>
      <c r="B272" s="407"/>
      <c r="C272" s="471"/>
      <c r="D272" s="407"/>
      <c r="E272" s="407"/>
      <c r="F272" s="407"/>
      <c r="G272" s="407"/>
      <c r="H272" s="407"/>
      <c r="I272" s="407"/>
      <c r="J272" s="407"/>
      <c r="K272" s="472"/>
      <c r="L272" s="472"/>
      <c r="M272" s="472"/>
      <c r="N272" s="407"/>
      <c r="O272" s="407"/>
      <c r="P272" s="407"/>
      <c r="Q272" s="407"/>
      <c r="R272" s="407"/>
      <c r="S272" s="407"/>
      <c r="T272" s="407"/>
      <c r="U272" s="407"/>
      <c r="V272" s="407"/>
      <c r="W272" s="407"/>
      <c r="X272" s="407"/>
      <c r="Y272" s="407"/>
    </row>
    <row r="273" spans="1:25" x14ac:dyDescent="0.25">
      <c r="A273" s="470"/>
      <c r="B273" s="407"/>
      <c r="C273" s="471"/>
      <c r="D273" s="407"/>
      <c r="E273" s="407"/>
      <c r="F273" s="407"/>
      <c r="G273" s="407"/>
      <c r="H273" s="407"/>
      <c r="I273" s="407"/>
      <c r="J273" s="407"/>
      <c r="K273" s="472"/>
      <c r="L273" s="472"/>
      <c r="M273" s="472"/>
      <c r="N273" s="407"/>
      <c r="O273" s="407"/>
      <c r="P273" s="407"/>
      <c r="Q273" s="407"/>
      <c r="R273" s="407"/>
      <c r="S273" s="407"/>
      <c r="T273" s="407"/>
      <c r="U273" s="407"/>
      <c r="V273" s="407"/>
      <c r="W273" s="407"/>
      <c r="X273" s="407"/>
      <c r="Y273" s="407"/>
    </row>
    <row r="274" spans="1:25" x14ac:dyDescent="0.25">
      <c r="A274" s="470"/>
      <c r="B274" s="407"/>
      <c r="C274" s="471"/>
      <c r="D274" s="407"/>
      <c r="E274" s="407"/>
      <c r="F274" s="407"/>
      <c r="G274" s="407"/>
      <c r="H274" s="407"/>
      <c r="I274" s="407"/>
      <c r="J274" s="407"/>
      <c r="K274" s="472"/>
      <c r="L274" s="472"/>
      <c r="M274" s="472"/>
      <c r="N274" s="407"/>
      <c r="O274" s="407"/>
      <c r="P274" s="407"/>
      <c r="Q274" s="407"/>
      <c r="R274" s="407"/>
      <c r="S274" s="407"/>
      <c r="T274" s="407"/>
      <c r="U274" s="407"/>
      <c r="V274" s="407"/>
      <c r="W274" s="407"/>
      <c r="X274" s="407"/>
      <c r="Y274" s="407"/>
    </row>
    <row r="275" spans="1:25" x14ac:dyDescent="0.25">
      <c r="A275" s="470"/>
      <c r="B275" s="407"/>
      <c r="C275" s="471"/>
      <c r="D275" s="407"/>
      <c r="E275" s="407"/>
      <c r="F275" s="407"/>
      <c r="G275" s="407"/>
      <c r="H275" s="407"/>
      <c r="I275" s="407"/>
      <c r="J275" s="407"/>
      <c r="K275" s="472"/>
      <c r="L275" s="472"/>
      <c r="M275" s="472"/>
      <c r="N275" s="407"/>
      <c r="O275" s="407"/>
      <c r="P275" s="407"/>
      <c r="Q275" s="407"/>
      <c r="R275" s="407"/>
      <c r="S275" s="407"/>
      <c r="T275" s="407"/>
      <c r="U275" s="407"/>
      <c r="V275" s="407"/>
      <c r="W275" s="407"/>
      <c r="X275" s="407"/>
      <c r="Y275" s="407"/>
    </row>
    <row r="276" spans="1:25" x14ac:dyDescent="0.25">
      <c r="A276" s="470"/>
      <c r="B276" s="407"/>
      <c r="C276" s="471"/>
      <c r="D276" s="407"/>
      <c r="E276" s="407"/>
      <c r="F276" s="407"/>
      <c r="G276" s="407"/>
      <c r="H276" s="407"/>
      <c r="I276" s="407"/>
      <c r="J276" s="407"/>
      <c r="K276" s="472"/>
      <c r="L276" s="472"/>
      <c r="M276" s="472"/>
      <c r="N276" s="407"/>
      <c r="O276" s="407"/>
      <c r="P276" s="407"/>
      <c r="Q276" s="407"/>
      <c r="R276" s="407"/>
      <c r="S276" s="407"/>
      <c r="T276" s="407"/>
      <c r="U276" s="407"/>
      <c r="V276" s="407"/>
      <c r="W276" s="407"/>
      <c r="X276" s="407"/>
      <c r="Y276" s="407"/>
    </row>
    <row r="277" spans="1:25" x14ac:dyDescent="0.25">
      <c r="A277" s="470"/>
      <c r="B277" s="407"/>
      <c r="C277" s="471"/>
      <c r="D277" s="407"/>
      <c r="E277" s="407"/>
      <c r="F277" s="407"/>
      <c r="G277" s="407"/>
      <c r="H277" s="407"/>
      <c r="I277" s="407"/>
      <c r="J277" s="407"/>
      <c r="K277" s="472"/>
      <c r="L277" s="472"/>
      <c r="M277" s="472"/>
      <c r="N277" s="407"/>
      <c r="O277" s="407"/>
      <c r="P277" s="407"/>
      <c r="Q277" s="407"/>
      <c r="R277" s="407"/>
      <c r="S277" s="407"/>
      <c r="T277" s="407"/>
      <c r="U277" s="407"/>
      <c r="V277" s="407"/>
      <c r="W277" s="407"/>
      <c r="X277" s="407"/>
      <c r="Y277" s="407"/>
    </row>
    <row r="278" spans="1:25" x14ac:dyDescent="0.25">
      <c r="A278" s="470"/>
      <c r="B278" s="407"/>
      <c r="C278" s="471"/>
      <c r="D278" s="407"/>
      <c r="E278" s="407"/>
      <c r="F278" s="407"/>
      <c r="G278" s="407"/>
      <c r="H278" s="407"/>
      <c r="I278" s="407"/>
      <c r="J278" s="407"/>
      <c r="K278" s="472"/>
      <c r="L278" s="472"/>
      <c r="M278" s="472"/>
      <c r="N278" s="407"/>
      <c r="O278" s="407"/>
      <c r="P278" s="407"/>
      <c r="Q278" s="407"/>
      <c r="R278" s="407"/>
      <c r="S278" s="407"/>
      <c r="T278" s="407"/>
      <c r="U278" s="407"/>
      <c r="V278" s="407"/>
      <c r="W278" s="407"/>
      <c r="X278" s="407"/>
      <c r="Y278" s="407"/>
    </row>
    <row r="279" spans="1:25" x14ac:dyDescent="0.25">
      <c r="A279" s="470"/>
      <c r="B279" s="407"/>
      <c r="C279" s="471"/>
      <c r="D279" s="407"/>
      <c r="E279" s="407"/>
      <c r="F279" s="407"/>
      <c r="G279" s="407"/>
      <c r="H279" s="407"/>
      <c r="I279" s="407"/>
      <c r="J279" s="407"/>
      <c r="K279" s="472"/>
      <c r="L279" s="472"/>
      <c r="M279" s="472"/>
      <c r="N279" s="407"/>
      <c r="O279" s="407"/>
      <c r="P279" s="407"/>
      <c r="Q279" s="407"/>
      <c r="R279" s="407"/>
      <c r="S279" s="407"/>
      <c r="T279" s="407"/>
      <c r="U279" s="407"/>
      <c r="V279" s="407"/>
      <c r="W279" s="407"/>
      <c r="X279" s="407"/>
      <c r="Y279" s="407"/>
    </row>
    <row r="280" spans="1:25" x14ac:dyDescent="0.25">
      <c r="A280" s="470"/>
      <c r="B280" s="407"/>
      <c r="C280" s="471"/>
      <c r="D280" s="407"/>
      <c r="E280" s="407"/>
      <c r="F280" s="407"/>
      <c r="G280" s="407"/>
      <c r="H280" s="407"/>
      <c r="I280" s="407"/>
      <c r="J280" s="407"/>
      <c r="K280" s="472"/>
      <c r="L280" s="472"/>
      <c r="M280" s="472"/>
      <c r="N280" s="407"/>
      <c r="O280" s="407"/>
      <c r="P280" s="407"/>
      <c r="Q280" s="407"/>
      <c r="R280" s="407"/>
      <c r="S280" s="407"/>
      <c r="T280" s="407"/>
      <c r="U280" s="407"/>
      <c r="V280" s="407"/>
      <c r="W280" s="407"/>
      <c r="X280" s="407"/>
      <c r="Y280" s="407"/>
    </row>
    <row r="281" spans="1:25" x14ac:dyDescent="0.25">
      <c r="A281" s="470"/>
      <c r="B281" s="407"/>
      <c r="C281" s="471"/>
      <c r="D281" s="407"/>
      <c r="E281" s="407"/>
      <c r="F281" s="407"/>
      <c r="G281" s="407"/>
      <c r="H281" s="407"/>
      <c r="I281" s="407"/>
      <c r="J281" s="407"/>
      <c r="K281" s="472"/>
      <c r="L281" s="472"/>
      <c r="M281" s="472"/>
      <c r="N281" s="407"/>
      <c r="O281" s="407"/>
      <c r="P281" s="407"/>
      <c r="Q281" s="407"/>
      <c r="R281" s="407"/>
      <c r="S281" s="407"/>
      <c r="T281" s="407"/>
      <c r="U281" s="407"/>
      <c r="V281" s="407"/>
      <c r="W281" s="407"/>
      <c r="X281" s="407"/>
      <c r="Y281" s="407"/>
    </row>
    <row r="282" spans="1:25" x14ac:dyDescent="0.25">
      <c r="A282" s="470"/>
      <c r="B282" s="407"/>
      <c r="C282" s="471"/>
      <c r="D282" s="407"/>
      <c r="E282" s="407"/>
      <c r="F282" s="407"/>
      <c r="G282" s="407"/>
      <c r="H282" s="407"/>
      <c r="I282" s="407"/>
      <c r="J282" s="407"/>
      <c r="K282" s="472"/>
      <c r="L282" s="472"/>
      <c r="M282" s="472"/>
      <c r="N282" s="407"/>
      <c r="O282" s="407"/>
      <c r="P282" s="407"/>
      <c r="Q282" s="407"/>
      <c r="R282" s="407"/>
      <c r="S282" s="407"/>
      <c r="T282" s="407"/>
      <c r="U282" s="407"/>
      <c r="V282" s="407"/>
      <c r="W282" s="407"/>
      <c r="X282" s="407"/>
      <c r="Y282" s="407"/>
    </row>
    <row r="283" spans="1:25" x14ac:dyDescent="0.25">
      <c r="A283" s="470"/>
      <c r="B283" s="407"/>
      <c r="C283" s="471"/>
      <c r="D283" s="407"/>
      <c r="E283" s="407"/>
      <c r="F283" s="407"/>
      <c r="G283" s="407"/>
      <c r="H283" s="407"/>
      <c r="I283" s="407"/>
      <c r="J283" s="407"/>
      <c r="K283" s="472"/>
      <c r="L283" s="472"/>
      <c r="M283" s="472"/>
      <c r="N283" s="407"/>
      <c r="O283" s="407"/>
      <c r="P283" s="407"/>
      <c r="Q283" s="407"/>
      <c r="R283" s="407"/>
      <c r="S283" s="407"/>
      <c r="T283" s="407"/>
      <c r="U283" s="407"/>
      <c r="V283" s="407"/>
      <c r="W283" s="407"/>
      <c r="X283" s="407"/>
      <c r="Y283" s="407"/>
    </row>
    <row r="284" spans="1:25" x14ac:dyDescent="0.25">
      <c r="A284" s="470"/>
      <c r="B284" s="407"/>
      <c r="C284" s="471"/>
      <c r="D284" s="407"/>
      <c r="E284" s="407"/>
      <c r="F284" s="407"/>
      <c r="G284" s="407"/>
      <c r="H284" s="407"/>
      <c r="I284" s="407"/>
      <c r="J284" s="407"/>
      <c r="K284" s="472"/>
      <c r="L284" s="472"/>
      <c r="M284" s="472"/>
      <c r="N284" s="407"/>
      <c r="O284" s="407"/>
      <c r="P284" s="407"/>
      <c r="Q284" s="407"/>
      <c r="R284" s="407"/>
      <c r="S284" s="407"/>
      <c r="T284" s="407"/>
      <c r="U284" s="407"/>
      <c r="V284" s="407"/>
      <c r="W284" s="407"/>
      <c r="X284" s="407"/>
      <c r="Y284" s="407"/>
    </row>
    <row r="285" spans="1:25" x14ac:dyDescent="0.25">
      <c r="A285" s="470"/>
      <c r="B285" s="407"/>
      <c r="C285" s="471"/>
      <c r="D285" s="407"/>
      <c r="E285" s="407"/>
      <c r="F285" s="407"/>
      <c r="G285" s="407"/>
      <c r="H285" s="407"/>
      <c r="I285" s="407"/>
      <c r="J285" s="407"/>
      <c r="K285" s="472"/>
      <c r="L285" s="472"/>
      <c r="M285" s="472"/>
      <c r="N285" s="407"/>
      <c r="O285" s="407"/>
      <c r="P285" s="407"/>
      <c r="Q285" s="407"/>
      <c r="R285" s="407"/>
      <c r="S285" s="407"/>
      <c r="T285" s="407"/>
      <c r="U285" s="407"/>
      <c r="V285" s="407"/>
      <c r="W285" s="407"/>
      <c r="X285" s="407"/>
      <c r="Y285" s="407"/>
    </row>
    <row r="286" spans="1:25" x14ac:dyDescent="0.25">
      <c r="A286" s="470"/>
      <c r="B286" s="407"/>
      <c r="C286" s="471"/>
      <c r="D286" s="407"/>
      <c r="E286" s="407"/>
      <c r="F286" s="407"/>
      <c r="G286" s="407"/>
      <c r="H286" s="407"/>
      <c r="I286" s="407"/>
      <c r="J286" s="407"/>
      <c r="K286" s="472"/>
      <c r="L286" s="472"/>
      <c r="M286" s="472"/>
      <c r="N286" s="407"/>
      <c r="O286" s="407"/>
      <c r="P286" s="407"/>
      <c r="Q286" s="407"/>
      <c r="R286" s="407"/>
      <c r="S286" s="407"/>
      <c r="T286" s="407"/>
      <c r="U286" s="407"/>
      <c r="V286" s="407"/>
      <c r="W286" s="407"/>
      <c r="X286" s="407"/>
      <c r="Y286" s="407"/>
    </row>
    <row r="287" spans="1:25" x14ac:dyDescent="0.25">
      <c r="A287" s="470"/>
      <c r="B287" s="407"/>
      <c r="C287" s="471"/>
      <c r="D287" s="407"/>
      <c r="E287" s="407"/>
      <c r="F287" s="407"/>
      <c r="G287" s="407"/>
      <c r="H287" s="407"/>
      <c r="I287" s="407"/>
      <c r="J287" s="407"/>
      <c r="K287" s="472"/>
      <c r="L287" s="472"/>
      <c r="M287" s="472"/>
      <c r="N287" s="407"/>
      <c r="O287" s="407"/>
      <c r="P287" s="407"/>
      <c r="Q287" s="407"/>
      <c r="R287" s="407"/>
      <c r="S287" s="407"/>
      <c r="T287" s="407"/>
      <c r="U287" s="407"/>
      <c r="V287" s="407"/>
      <c r="W287" s="407"/>
      <c r="X287" s="407"/>
      <c r="Y287" s="407"/>
    </row>
    <row r="288" spans="1:25" x14ac:dyDescent="0.25">
      <c r="A288" s="470"/>
      <c r="B288" s="407"/>
      <c r="C288" s="471"/>
      <c r="D288" s="407"/>
      <c r="E288" s="407"/>
      <c r="F288" s="407"/>
      <c r="G288" s="407"/>
      <c r="H288" s="407"/>
      <c r="I288" s="407"/>
      <c r="J288" s="407"/>
      <c r="K288" s="472"/>
      <c r="L288" s="472"/>
      <c r="M288" s="472"/>
      <c r="N288" s="407"/>
      <c r="O288" s="407"/>
      <c r="P288" s="407"/>
      <c r="Q288" s="407"/>
      <c r="R288" s="407"/>
      <c r="S288" s="407"/>
      <c r="T288" s="407"/>
      <c r="U288" s="407"/>
      <c r="V288" s="407"/>
      <c r="W288" s="407"/>
      <c r="X288" s="407"/>
      <c r="Y288" s="407"/>
    </row>
    <row r="289" spans="1:25" x14ac:dyDescent="0.25">
      <c r="A289" s="470"/>
      <c r="B289" s="407"/>
      <c r="C289" s="471"/>
      <c r="D289" s="407"/>
      <c r="E289" s="407"/>
      <c r="F289" s="407"/>
      <c r="G289" s="407"/>
      <c r="H289" s="407"/>
      <c r="I289" s="407"/>
      <c r="J289" s="407"/>
      <c r="K289" s="472"/>
      <c r="L289" s="472"/>
      <c r="M289" s="472"/>
      <c r="N289" s="407"/>
      <c r="O289" s="407"/>
      <c r="P289" s="407"/>
      <c r="Q289" s="407"/>
      <c r="R289" s="407"/>
      <c r="S289" s="407"/>
      <c r="T289" s="407"/>
      <c r="U289" s="407"/>
      <c r="V289" s="407"/>
      <c r="W289" s="407"/>
      <c r="X289" s="407"/>
      <c r="Y289" s="407"/>
    </row>
    <row r="290" spans="1:25" x14ac:dyDescent="0.25">
      <c r="A290" s="470"/>
      <c r="B290" s="407"/>
      <c r="C290" s="471"/>
      <c r="D290" s="407"/>
      <c r="E290" s="407"/>
      <c r="F290" s="407"/>
      <c r="G290" s="407"/>
      <c r="H290" s="407"/>
      <c r="I290" s="407"/>
      <c r="J290" s="407"/>
      <c r="K290" s="472"/>
      <c r="L290" s="472"/>
      <c r="M290" s="472"/>
      <c r="N290" s="407"/>
      <c r="O290" s="407"/>
      <c r="P290" s="407"/>
      <c r="Q290" s="407"/>
      <c r="R290" s="407"/>
      <c r="S290" s="407"/>
      <c r="T290" s="407"/>
      <c r="U290" s="407"/>
      <c r="V290" s="407"/>
      <c r="W290" s="407"/>
      <c r="X290" s="407"/>
      <c r="Y290" s="407"/>
    </row>
    <row r="291" spans="1:25" x14ac:dyDescent="0.25">
      <c r="A291" s="470"/>
      <c r="B291" s="407"/>
      <c r="C291" s="471"/>
      <c r="D291" s="407"/>
      <c r="E291" s="407"/>
      <c r="F291" s="407"/>
      <c r="G291" s="407"/>
      <c r="H291" s="407"/>
      <c r="I291" s="407"/>
      <c r="J291" s="407"/>
      <c r="K291" s="472"/>
      <c r="L291" s="472"/>
      <c r="M291" s="472"/>
      <c r="N291" s="407"/>
      <c r="O291" s="407"/>
      <c r="P291" s="407"/>
      <c r="Q291" s="407"/>
      <c r="R291" s="407"/>
      <c r="S291" s="407"/>
      <c r="T291" s="407"/>
      <c r="U291" s="407"/>
      <c r="V291" s="407"/>
      <c r="W291" s="407"/>
      <c r="X291" s="407"/>
      <c r="Y291" s="407"/>
    </row>
    <row r="292" spans="1:25" x14ac:dyDescent="0.25">
      <c r="A292" s="470"/>
      <c r="B292" s="407"/>
      <c r="C292" s="471"/>
      <c r="D292" s="407"/>
      <c r="E292" s="407"/>
      <c r="F292" s="407"/>
      <c r="G292" s="407"/>
      <c r="H292" s="407"/>
      <c r="I292" s="407"/>
      <c r="J292" s="407"/>
      <c r="K292" s="472"/>
      <c r="L292" s="472"/>
      <c r="M292" s="472"/>
      <c r="N292" s="407"/>
      <c r="O292" s="407"/>
      <c r="P292" s="407"/>
      <c r="Q292" s="407"/>
      <c r="R292" s="407"/>
      <c r="S292" s="407"/>
      <c r="T292" s="407"/>
      <c r="U292" s="407"/>
      <c r="V292" s="407"/>
      <c r="W292" s="407"/>
      <c r="X292" s="407"/>
      <c r="Y292" s="407"/>
    </row>
    <row r="293" spans="1:25" x14ac:dyDescent="0.25">
      <c r="A293" s="470"/>
      <c r="B293" s="407"/>
      <c r="C293" s="471"/>
      <c r="D293" s="407"/>
      <c r="E293" s="407"/>
      <c r="F293" s="407"/>
      <c r="G293" s="407"/>
      <c r="H293" s="407"/>
      <c r="I293" s="407"/>
      <c r="J293" s="407"/>
      <c r="K293" s="472"/>
      <c r="L293" s="472"/>
      <c r="M293" s="472"/>
      <c r="N293" s="407"/>
      <c r="O293" s="407"/>
      <c r="P293" s="407"/>
      <c r="Q293" s="407"/>
      <c r="R293" s="407"/>
      <c r="S293" s="407"/>
      <c r="T293" s="407"/>
      <c r="U293" s="407"/>
      <c r="V293" s="407"/>
      <c r="W293" s="407"/>
      <c r="X293" s="407"/>
      <c r="Y293" s="407"/>
    </row>
    <row r="294" spans="1:25" x14ac:dyDescent="0.25">
      <c r="A294" s="470"/>
      <c r="B294" s="407"/>
      <c r="C294" s="471"/>
      <c r="D294" s="407"/>
      <c r="E294" s="407"/>
      <c r="F294" s="407"/>
      <c r="G294" s="407"/>
      <c r="H294" s="407"/>
      <c r="I294" s="407"/>
      <c r="J294" s="407"/>
      <c r="K294" s="472"/>
      <c r="L294" s="472"/>
      <c r="M294" s="472"/>
      <c r="N294" s="407"/>
      <c r="O294" s="407"/>
      <c r="P294" s="407"/>
      <c r="Q294" s="407"/>
      <c r="R294" s="407"/>
      <c r="S294" s="407"/>
      <c r="T294" s="407"/>
      <c r="U294" s="407"/>
      <c r="V294" s="407"/>
      <c r="W294" s="407"/>
      <c r="X294" s="407"/>
      <c r="Y294" s="407"/>
    </row>
    <row r="295" spans="1:25" x14ac:dyDescent="0.25">
      <c r="A295" s="470"/>
      <c r="B295" s="407"/>
      <c r="C295" s="471"/>
      <c r="D295" s="407"/>
      <c r="E295" s="407"/>
      <c r="F295" s="407"/>
      <c r="G295" s="407"/>
      <c r="H295" s="407"/>
      <c r="I295" s="407"/>
      <c r="J295" s="407"/>
      <c r="K295" s="472"/>
      <c r="L295" s="472"/>
      <c r="M295" s="472"/>
      <c r="N295" s="407"/>
      <c r="O295" s="407"/>
      <c r="P295" s="407"/>
      <c r="Q295" s="407"/>
      <c r="R295" s="407"/>
      <c r="S295" s="407"/>
      <c r="T295" s="407"/>
      <c r="U295" s="407"/>
      <c r="V295" s="407"/>
      <c r="W295" s="407"/>
      <c r="X295" s="407"/>
      <c r="Y295" s="407"/>
    </row>
    <row r="296" spans="1:25" x14ac:dyDescent="0.25">
      <c r="A296" s="470"/>
      <c r="B296" s="407"/>
      <c r="C296" s="471"/>
      <c r="D296" s="407"/>
      <c r="E296" s="407"/>
      <c r="F296" s="407"/>
      <c r="G296" s="407"/>
      <c r="H296" s="407"/>
      <c r="I296" s="407"/>
      <c r="J296" s="407"/>
      <c r="K296" s="472"/>
      <c r="L296" s="472"/>
      <c r="M296" s="472"/>
      <c r="N296" s="407"/>
      <c r="O296" s="407"/>
      <c r="P296" s="407"/>
      <c r="Q296" s="407"/>
      <c r="R296" s="407"/>
      <c r="S296" s="407"/>
      <c r="T296" s="407"/>
      <c r="U296" s="407"/>
      <c r="V296" s="407"/>
      <c r="W296" s="407"/>
      <c r="X296" s="407"/>
      <c r="Y296" s="407"/>
    </row>
    <row r="297" spans="1:25" x14ac:dyDescent="0.25">
      <c r="A297" s="470"/>
      <c r="B297" s="407"/>
      <c r="C297" s="471"/>
      <c r="D297" s="407"/>
      <c r="E297" s="407"/>
      <c r="F297" s="407"/>
      <c r="G297" s="407"/>
      <c r="H297" s="407"/>
      <c r="I297" s="407"/>
      <c r="J297" s="407"/>
      <c r="K297" s="472"/>
      <c r="L297" s="472"/>
      <c r="M297" s="472"/>
      <c r="N297" s="407"/>
      <c r="O297" s="407"/>
      <c r="P297" s="407"/>
      <c r="Q297" s="407"/>
      <c r="R297" s="407"/>
      <c r="S297" s="407"/>
      <c r="T297" s="407"/>
      <c r="U297" s="407"/>
      <c r="V297" s="407"/>
      <c r="W297" s="407"/>
      <c r="X297" s="407"/>
      <c r="Y297" s="407"/>
    </row>
    <row r="298" spans="1:25" x14ac:dyDescent="0.25">
      <c r="A298" s="470"/>
      <c r="B298" s="407"/>
      <c r="C298" s="471"/>
      <c r="D298" s="407"/>
      <c r="E298" s="407"/>
      <c r="F298" s="407"/>
      <c r="G298" s="407"/>
      <c r="H298" s="407"/>
      <c r="I298" s="407"/>
      <c r="J298" s="407"/>
      <c r="K298" s="472"/>
      <c r="L298" s="472"/>
      <c r="M298" s="472"/>
      <c r="N298" s="407"/>
      <c r="O298" s="407"/>
      <c r="P298" s="407"/>
      <c r="Q298" s="407"/>
      <c r="R298" s="407"/>
      <c r="S298" s="407"/>
      <c r="T298" s="407"/>
      <c r="U298" s="407"/>
      <c r="V298" s="407"/>
      <c r="W298" s="407"/>
      <c r="X298" s="407"/>
      <c r="Y298" s="407"/>
    </row>
    <row r="299" spans="1:25" x14ac:dyDescent="0.25">
      <c r="A299" s="470"/>
      <c r="B299" s="407"/>
      <c r="C299" s="471"/>
      <c r="D299" s="407"/>
      <c r="E299" s="407"/>
      <c r="F299" s="407"/>
      <c r="G299" s="407"/>
      <c r="H299" s="407"/>
      <c r="I299" s="407"/>
      <c r="J299" s="407"/>
      <c r="K299" s="472"/>
      <c r="L299" s="472"/>
      <c r="M299" s="472"/>
      <c r="N299" s="407"/>
      <c r="O299" s="407"/>
      <c r="P299" s="407"/>
      <c r="Q299" s="407"/>
      <c r="R299" s="407"/>
      <c r="S299" s="407"/>
      <c r="T299" s="407"/>
      <c r="U299" s="407"/>
      <c r="V299" s="407"/>
      <c r="W299" s="407"/>
      <c r="X299" s="407"/>
      <c r="Y299" s="407"/>
    </row>
    <row r="300" spans="1:25" x14ac:dyDescent="0.25">
      <c r="A300" s="470"/>
      <c r="B300" s="407"/>
      <c r="C300" s="471"/>
      <c r="D300" s="407"/>
      <c r="E300" s="407"/>
      <c r="F300" s="407"/>
      <c r="G300" s="407"/>
      <c r="H300" s="407"/>
      <c r="I300" s="407"/>
      <c r="J300" s="407"/>
      <c r="K300" s="472"/>
      <c r="L300" s="472"/>
      <c r="M300" s="472"/>
      <c r="N300" s="407"/>
      <c r="O300" s="407"/>
      <c r="P300" s="407"/>
      <c r="Q300" s="407"/>
      <c r="R300" s="407"/>
      <c r="S300" s="407"/>
      <c r="T300" s="407"/>
      <c r="U300" s="407"/>
      <c r="V300" s="407"/>
      <c r="W300" s="407"/>
      <c r="X300" s="407"/>
      <c r="Y300" s="407"/>
    </row>
    <row r="301" spans="1:25" x14ac:dyDescent="0.25">
      <c r="A301" s="470"/>
      <c r="B301" s="407"/>
      <c r="C301" s="471"/>
      <c r="D301" s="407"/>
      <c r="E301" s="407"/>
      <c r="F301" s="407"/>
      <c r="G301" s="407"/>
      <c r="H301" s="407"/>
      <c r="I301" s="407"/>
      <c r="J301" s="407"/>
      <c r="K301" s="472"/>
      <c r="L301" s="472"/>
      <c r="M301" s="472"/>
      <c r="N301" s="407"/>
      <c r="O301" s="407"/>
      <c r="P301" s="407"/>
      <c r="Q301" s="407"/>
      <c r="R301" s="407"/>
      <c r="S301" s="407"/>
      <c r="T301" s="407"/>
      <c r="U301" s="407"/>
      <c r="V301" s="407"/>
      <c r="W301" s="407"/>
      <c r="X301" s="407"/>
      <c r="Y301" s="407"/>
    </row>
    <row r="302" spans="1:25" x14ac:dyDescent="0.25">
      <c r="A302" s="470"/>
      <c r="B302" s="407"/>
      <c r="C302" s="471"/>
      <c r="D302" s="407"/>
      <c r="E302" s="407"/>
      <c r="F302" s="407"/>
      <c r="G302" s="407"/>
      <c r="H302" s="407"/>
      <c r="I302" s="407"/>
      <c r="J302" s="407"/>
      <c r="K302" s="472"/>
      <c r="L302" s="472"/>
      <c r="M302" s="472"/>
      <c r="N302" s="407"/>
      <c r="O302" s="407"/>
      <c r="P302" s="407"/>
      <c r="Q302" s="407"/>
      <c r="R302" s="407"/>
      <c r="S302" s="407"/>
      <c r="T302" s="407"/>
      <c r="U302" s="407"/>
      <c r="V302" s="407"/>
      <c r="W302" s="407"/>
      <c r="X302" s="407"/>
      <c r="Y302" s="407"/>
    </row>
    <row r="303" spans="1:25" x14ac:dyDescent="0.25">
      <c r="A303" s="470"/>
      <c r="B303" s="407"/>
      <c r="C303" s="471"/>
      <c r="D303" s="407"/>
      <c r="E303" s="407"/>
      <c r="F303" s="407"/>
      <c r="G303" s="407"/>
      <c r="H303" s="407"/>
      <c r="I303" s="407"/>
      <c r="J303" s="407"/>
      <c r="K303" s="472"/>
      <c r="L303" s="472"/>
      <c r="M303" s="472"/>
      <c r="N303" s="407"/>
      <c r="O303" s="407"/>
      <c r="P303" s="407"/>
      <c r="Q303" s="407"/>
      <c r="R303" s="407"/>
      <c r="S303" s="407"/>
      <c r="T303" s="407"/>
      <c r="U303" s="407"/>
      <c r="V303" s="407"/>
      <c r="W303" s="407"/>
      <c r="X303" s="407"/>
      <c r="Y303" s="407"/>
    </row>
    <row r="304" spans="1:25" x14ac:dyDescent="0.25">
      <c r="A304" s="470"/>
      <c r="B304" s="407"/>
      <c r="C304" s="471"/>
      <c r="D304" s="407"/>
      <c r="E304" s="407"/>
      <c r="F304" s="407"/>
      <c r="G304" s="407"/>
      <c r="H304" s="407"/>
      <c r="I304" s="407"/>
      <c r="J304" s="407"/>
      <c r="K304" s="472"/>
      <c r="L304" s="472"/>
      <c r="M304" s="472"/>
      <c r="N304" s="407"/>
      <c r="O304" s="407"/>
      <c r="P304" s="407"/>
      <c r="Q304" s="407"/>
      <c r="R304" s="407"/>
      <c r="S304" s="407"/>
      <c r="T304" s="407"/>
      <c r="U304" s="407"/>
      <c r="V304" s="407"/>
      <c r="W304" s="407"/>
      <c r="X304" s="407"/>
      <c r="Y304" s="407"/>
    </row>
    <row r="305" spans="1:25" x14ac:dyDescent="0.25">
      <c r="A305" s="470"/>
      <c r="B305" s="407"/>
      <c r="C305" s="471"/>
      <c r="D305" s="407"/>
      <c r="E305" s="407"/>
      <c r="F305" s="407"/>
      <c r="G305" s="407"/>
      <c r="H305" s="407"/>
      <c r="I305" s="407"/>
      <c r="J305" s="407"/>
      <c r="K305" s="472"/>
      <c r="L305" s="472"/>
      <c r="M305" s="472"/>
      <c r="N305" s="407"/>
      <c r="O305" s="407"/>
      <c r="P305" s="407"/>
      <c r="Q305" s="407"/>
      <c r="R305" s="407"/>
      <c r="S305" s="407"/>
      <c r="T305" s="407"/>
      <c r="U305" s="407"/>
      <c r="V305" s="407"/>
      <c r="W305" s="407"/>
      <c r="X305" s="407"/>
      <c r="Y305" s="407"/>
    </row>
    <row r="306" spans="1:25" x14ac:dyDescent="0.25">
      <c r="A306" s="470"/>
      <c r="B306" s="407"/>
      <c r="C306" s="471"/>
      <c r="D306" s="407"/>
      <c r="E306" s="407"/>
      <c r="F306" s="407"/>
      <c r="G306" s="407"/>
      <c r="H306" s="407"/>
      <c r="I306" s="407"/>
      <c r="J306" s="407"/>
      <c r="K306" s="472"/>
      <c r="L306" s="472"/>
      <c r="M306" s="472"/>
      <c r="N306" s="407"/>
      <c r="O306" s="407"/>
      <c r="P306" s="407"/>
      <c r="Q306" s="407"/>
      <c r="R306" s="407"/>
      <c r="S306" s="407"/>
      <c r="T306" s="407"/>
      <c r="U306" s="407"/>
      <c r="V306" s="407"/>
      <c r="W306" s="407"/>
      <c r="X306" s="407"/>
      <c r="Y306" s="407"/>
    </row>
    <row r="307" spans="1:25" x14ac:dyDescent="0.25">
      <c r="A307" s="470"/>
      <c r="B307" s="407"/>
      <c r="C307" s="471"/>
      <c r="D307" s="407"/>
      <c r="E307" s="407"/>
      <c r="F307" s="407"/>
      <c r="G307" s="407"/>
      <c r="H307" s="407"/>
      <c r="I307" s="407"/>
      <c r="J307" s="407"/>
      <c r="K307" s="472"/>
      <c r="L307" s="472"/>
      <c r="M307" s="472"/>
      <c r="N307" s="407"/>
      <c r="O307" s="407"/>
      <c r="P307" s="407"/>
      <c r="Q307" s="407"/>
      <c r="R307" s="407"/>
      <c r="S307" s="407"/>
      <c r="T307" s="407"/>
      <c r="U307" s="407"/>
      <c r="V307" s="407"/>
      <c r="W307" s="407"/>
      <c r="X307" s="407"/>
      <c r="Y307" s="407"/>
    </row>
    <row r="308" spans="1:25" x14ac:dyDescent="0.25">
      <c r="A308" s="470"/>
      <c r="B308" s="407"/>
      <c r="C308" s="471"/>
      <c r="D308" s="407"/>
      <c r="E308" s="407"/>
      <c r="F308" s="407"/>
      <c r="G308" s="407"/>
      <c r="H308" s="407"/>
      <c r="I308" s="407"/>
      <c r="J308" s="407"/>
      <c r="K308" s="472"/>
      <c r="L308" s="472"/>
      <c r="M308" s="472"/>
      <c r="N308" s="407"/>
      <c r="O308" s="407"/>
      <c r="P308" s="407"/>
      <c r="Q308" s="407"/>
      <c r="R308" s="407"/>
      <c r="S308" s="407"/>
      <c r="T308" s="407"/>
      <c r="U308" s="407"/>
      <c r="V308" s="407"/>
      <c r="W308" s="407"/>
      <c r="X308" s="407"/>
      <c r="Y308" s="407"/>
    </row>
    <row r="309" spans="1:25" x14ac:dyDescent="0.25">
      <c r="A309" s="470"/>
      <c r="B309" s="407"/>
      <c r="C309" s="471"/>
      <c r="D309" s="407"/>
      <c r="E309" s="407"/>
      <c r="F309" s="407"/>
      <c r="G309" s="407"/>
      <c r="H309" s="407"/>
      <c r="I309" s="407"/>
      <c r="J309" s="407"/>
      <c r="K309" s="472"/>
      <c r="L309" s="472"/>
      <c r="M309" s="472"/>
      <c r="N309" s="407"/>
      <c r="O309" s="407"/>
      <c r="P309" s="407"/>
      <c r="Q309" s="407"/>
      <c r="R309" s="407"/>
      <c r="S309" s="407"/>
      <c r="T309" s="407"/>
      <c r="U309" s="407"/>
      <c r="V309" s="407"/>
      <c r="W309" s="407"/>
      <c r="X309" s="407"/>
      <c r="Y309" s="407"/>
    </row>
    <row r="310" spans="1:25" x14ac:dyDescent="0.25">
      <c r="A310" s="470"/>
      <c r="B310" s="407"/>
      <c r="C310" s="471"/>
      <c r="D310" s="407"/>
      <c r="E310" s="407"/>
      <c r="F310" s="407"/>
      <c r="G310" s="407"/>
      <c r="H310" s="407"/>
      <c r="I310" s="407"/>
      <c r="J310" s="407"/>
      <c r="K310" s="472"/>
      <c r="L310" s="472"/>
      <c r="M310" s="472"/>
      <c r="N310" s="407"/>
      <c r="O310" s="407"/>
      <c r="P310" s="407"/>
      <c r="Q310" s="407"/>
      <c r="R310" s="407"/>
      <c r="S310" s="407"/>
      <c r="T310" s="407"/>
      <c r="U310" s="407"/>
      <c r="V310" s="407"/>
      <c r="W310" s="407"/>
      <c r="X310" s="407"/>
      <c r="Y310" s="407"/>
    </row>
    <row r="311" spans="1:25" x14ac:dyDescent="0.25">
      <c r="A311" s="470"/>
      <c r="B311" s="407"/>
      <c r="C311" s="471"/>
      <c r="D311" s="407"/>
      <c r="E311" s="407"/>
      <c r="F311" s="407"/>
      <c r="G311" s="407"/>
      <c r="H311" s="407"/>
      <c r="I311" s="407"/>
      <c r="J311" s="407"/>
      <c r="K311" s="472"/>
      <c r="L311" s="472"/>
      <c r="M311" s="472"/>
      <c r="N311" s="407"/>
      <c r="O311" s="407"/>
      <c r="P311" s="407"/>
      <c r="Q311" s="407"/>
      <c r="R311" s="407"/>
      <c r="S311" s="407"/>
      <c r="T311" s="407"/>
      <c r="U311" s="407"/>
      <c r="V311" s="407"/>
      <c r="W311" s="407"/>
      <c r="X311" s="407"/>
      <c r="Y311" s="407"/>
    </row>
    <row r="312" spans="1:25" x14ac:dyDescent="0.25">
      <c r="A312" s="470"/>
      <c r="B312" s="407"/>
      <c r="C312" s="471"/>
      <c r="D312" s="407"/>
      <c r="E312" s="407"/>
      <c r="F312" s="407"/>
      <c r="G312" s="407"/>
      <c r="H312" s="407"/>
      <c r="I312" s="407"/>
      <c r="J312" s="407"/>
      <c r="K312" s="472"/>
      <c r="L312" s="472"/>
      <c r="M312" s="472"/>
      <c r="N312" s="407"/>
      <c r="O312" s="407"/>
      <c r="P312" s="407"/>
      <c r="Q312" s="407"/>
      <c r="R312" s="407"/>
      <c r="S312" s="407"/>
      <c r="T312" s="407"/>
      <c r="U312" s="407"/>
      <c r="V312" s="407"/>
      <c r="W312" s="407"/>
      <c r="X312" s="407"/>
      <c r="Y312" s="407"/>
    </row>
    <row r="313" spans="1:25" x14ac:dyDescent="0.25">
      <c r="A313" s="470"/>
      <c r="B313" s="407"/>
      <c r="C313" s="471"/>
      <c r="D313" s="407"/>
      <c r="E313" s="407"/>
      <c r="F313" s="407"/>
      <c r="G313" s="407"/>
      <c r="H313" s="407"/>
      <c r="I313" s="407"/>
      <c r="J313" s="407"/>
      <c r="K313" s="472"/>
      <c r="L313" s="472"/>
      <c r="M313" s="472"/>
      <c r="N313" s="407"/>
      <c r="O313" s="407"/>
      <c r="P313" s="407"/>
      <c r="Q313" s="407"/>
      <c r="R313" s="407"/>
      <c r="S313" s="407"/>
      <c r="T313" s="407"/>
      <c r="U313" s="407"/>
      <c r="V313" s="407"/>
      <c r="W313" s="407"/>
      <c r="X313" s="407"/>
      <c r="Y313" s="407"/>
    </row>
    <row r="314" spans="1:25" x14ac:dyDescent="0.25">
      <c r="A314" s="470"/>
      <c r="B314" s="407"/>
      <c r="C314" s="471"/>
      <c r="D314" s="407"/>
      <c r="E314" s="407"/>
      <c r="F314" s="407"/>
      <c r="G314" s="407"/>
      <c r="H314" s="407"/>
      <c r="I314" s="407"/>
      <c r="J314" s="407"/>
      <c r="K314" s="472"/>
      <c r="L314" s="472"/>
      <c r="M314" s="472"/>
      <c r="N314" s="407"/>
      <c r="O314" s="407"/>
      <c r="P314" s="407"/>
      <c r="Q314" s="407"/>
      <c r="R314" s="407"/>
      <c r="S314" s="407"/>
      <c r="T314" s="407"/>
      <c r="U314" s="407"/>
      <c r="V314" s="407"/>
      <c r="W314" s="407"/>
      <c r="X314" s="407"/>
      <c r="Y314" s="407"/>
    </row>
    <row r="315" spans="1:25" x14ac:dyDescent="0.25">
      <c r="A315" s="470"/>
      <c r="B315" s="407"/>
      <c r="C315" s="471"/>
      <c r="D315" s="407"/>
      <c r="E315" s="407"/>
      <c r="F315" s="407"/>
      <c r="G315" s="407"/>
      <c r="H315" s="407"/>
      <c r="I315" s="407"/>
      <c r="J315" s="407"/>
      <c r="K315" s="472"/>
      <c r="L315" s="472"/>
      <c r="M315" s="472"/>
      <c r="N315" s="407"/>
      <c r="O315" s="407"/>
      <c r="P315" s="407"/>
      <c r="Q315" s="407"/>
      <c r="R315" s="407"/>
      <c r="S315" s="407"/>
      <c r="T315" s="407"/>
      <c r="U315" s="407"/>
      <c r="V315" s="407"/>
      <c r="W315" s="407"/>
      <c r="X315" s="407"/>
      <c r="Y315" s="407"/>
    </row>
    <row r="316" spans="1:25" x14ac:dyDescent="0.25">
      <c r="A316" s="470"/>
      <c r="B316" s="407"/>
      <c r="C316" s="471"/>
      <c r="D316" s="407"/>
      <c r="E316" s="407"/>
      <c r="F316" s="407"/>
      <c r="G316" s="407"/>
      <c r="H316" s="407"/>
      <c r="I316" s="407"/>
      <c r="J316" s="407"/>
      <c r="K316" s="472"/>
      <c r="L316" s="472"/>
      <c r="M316" s="472"/>
      <c r="N316" s="407"/>
      <c r="O316" s="407"/>
      <c r="P316" s="407"/>
      <c r="Q316" s="407"/>
      <c r="R316" s="407"/>
      <c r="S316" s="407"/>
      <c r="T316" s="407"/>
      <c r="U316" s="407"/>
      <c r="V316" s="407"/>
      <c r="W316" s="407"/>
      <c r="X316" s="407"/>
      <c r="Y316" s="407"/>
    </row>
    <row r="317" spans="1:25" x14ac:dyDescent="0.25">
      <c r="A317" s="470"/>
      <c r="B317" s="407"/>
      <c r="C317" s="471"/>
      <c r="D317" s="407"/>
      <c r="E317" s="407"/>
      <c r="F317" s="407"/>
      <c r="G317" s="407"/>
      <c r="H317" s="407"/>
      <c r="I317" s="407"/>
      <c r="J317" s="407"/>
      <c r="K317" s="472"/>
      <c r="L317" s="472"/>
      <c r="M317" s="472"/>
      <c r="N317" s="407"/>
      <c r="O317" s="407"/>
      <c r="P317" s="407"/>
      <c r="Q317" s="407"/>
      <c r="R317" s="407"/>
      <c r="S317" s="407"/>
      <c r="T317" s="407"/>
      <c r="U317" s="407"/>
      <c r="V317" s="407"/>
      <c r="W317" s="407"/>
      <c r="X317" s="407"/>
      <c r="Y317" s="407"/>
    </row>
    <row r="318" spans="1:25" x14ac:dyDescent="0.25">
      <c r="A318" s="470"/>
      <c r="B318" s="407"/>
      <c r="C318" s="471"/>
      <c r="D318" s="407"/>
      <c r="E318" s="407"/>
      <c r="F318" s="407"/>
      <c r="G318" s="407"/>
      <c r="H318" s="407"/>
      <c r="I318" s="407"/>
      <c r="J318" s="407"/>
      <c r="K318" s="472"/>
      <c r="L318" s="472"/>
      <c r="M318" s="472"/>
      <c r="N318" s="407"/>
      <c r="O318" s="407"/>
      <c r="P318" s="407"/>
      <c r="Q318" s="407"/>
      <c r="R318" s="407"/>
      <c r="S318" s="407"/>
      <c r="T318" s="407"/>
      <c r="U318" s="407"/>
      <c r="V318" s="407"/>
      <c r="W318" s="407"/>
      <c r="X318" s="407"/>
      <c r="Y318" s="407"/>
    </row>
    <row r="319" spans="1:25" x14ac:dyDescent="0.25">
      <c r="A319" s="470"/>
      <c r="B319" s="407"/>
      <c r="C319" s="471"/>
      <c r="D319" s="407"/>
      <c r="E319" s="407"/>
      <c r="F319" s="407"/>
      <c r="G319" s="407"/>
      <c r="H319" s="407"/>
      <c r="I319" s="407"/>
      <c r="J319" s="407"/>
      <c r="K319" s="472"/>
      <c r="L319" s="472"/>
      <c r="M319" s="472"/>
      <c r="N319" s="407"/>
      <c r="O319" s="407"/>
      <c r="P319" s="407"/>
      <c r="Q319" s="407"/>
      <c r="R319" s="407"/>
      <c r="S319" s="407"/>
      <c r="T319" s="407"/>
      <c r="U319" s="407"/>
      <c r="V319" s="407"/>
      <c r="W319" s="407"/>
      <c r="X319" s="407"/>
      <c r="Y319" s="407"/>
    </row>
    <row r="320" spans="1:25" x14ac:dyDescent="0.25">
      <c r="A320" s="470"/>
      <c r="B320" s="407"/>
      <c r="C320" s="471"/>
      <c r="D320" s="407"/>
      <c r="E320" s="407"/>
      <c r="F320" s="407"/>
      <c r="G320" s="407"/>
      <c r="H320" s="407"/>
      <c r="I320" s="407"/>
      <c r="J320" s="407"/>
      <c r="K320" s="472"/>
      <c r="L320" s="472"/>
      <c r="M320" s="472"/>
      <c r="N320" s="407"/>
      <c r="O320" s="407"/>
      <c r="P320" s="407"/>
      <c r="Q320" s="407"/>
      <c r="R320" s="407"/>
      <c r="S320" s="407"/>
      <c r="T320" s="407"/>
      <c r="U320" s="407"/>
      <c r="V320" s="407"/>
      <c r="W320" s="407"/>
      <c r="X320" s="407"/>
      <c r="Y320" s="407"/>
    </row>
    <row r="321" spans="1:25" x14ac:dyDescent="0.25">
      <c r="A321" s="470"/>
      <c r="B321" s="407"/>
      <c r="C321" s="471"/>
      <c r="D321" s="407"/>
      <c r="E321" s="407"/>
      <c r="F321" s="407"/>
      <c r="G321" s="407"/>
      <c r="H321" s="407"/>
      <c r="I321" s="407"/>
      <c r="J321" s="407"/>
      <c r="K321" s="472"/>
      <c r="L321" s="472"/>
      <c r="M321" s="472"/>
      <c r="N321" s="407"/>
      <c r="O321" s="407"/>
      <c r="P321" s="407"/>
      <c r="Q321" s="407"/>
      <c r="R321" s="407"/>
      <c r="S321" s="407"/>
      <c r="T321" s="407"/>
      <c r="U321" s="407"/>
      <c r="V321" s="407"/>
      <c r="W321" s="407"/>
      <c r="X321" s="407"/>
      <c r="Y321" s="407"/>
    </row>
    <row r="322" spans="1:25" x14ac:dyDescent="0.25">
      <c r="A322" s="470"/>
      <c r="B322" s="407"/>
      <c r="C322" s="471"/>
      <c r="D322" s="407"/>
      <c r="E322" s="407"/>
      <c r="F322" s="407"/>
      <c r="G322" s="407"/>
      <c r="H322" s="407"/>
      <c r="I322" s="407"/>
      <c r="J322" s="407"/>
      <c r="K322" s="472"/>
      <c r="L322" s="472"/>
      <c r="M322" s="472"/>
      <c r="N322" s="407"/>
      <c r="O322" s="407"/>
      <c r="P322" s="407"/>
      <c r="Q322" s="407"/>
      <c r="R322" s="407"/>
      <c r="S322" s="407"/>
      <c r="T322" s="407"/>
      <c r="U322" s="407"/>
      <c r="V322" s="407"/>
      <c r="W322" s="407"/>
      <c r="X322" s="407"/>
      <c r="Y322" s="407"/>
    </row>
    <row r="323" spans="1:25" x14ac:dyDescent="0.25">
      <c r="A323" s="470"/>
      <c r="B323" s="407"/>
      <c r="C323" s="471"/>
      <c r="D323" s="407"/>
      <c r="E323" s="407"/>
      <c r="F323" s="407"/>
      <c r="G323" s="407"/>
      <c r="H323" s="407"/>
      <c r="I323" s="407"/>
      <c r="J323" s="407"/>
      <c r="K323" s="472"/>
      <c r="L323" s="472"/>
      <c r="M323" s="472"/>
      <c r="N323" s="407"/>
      <c r="O323" s="407"/>
      <c r="P323" s="407"/>
      <c r="Q323" s="407"/>
      <c r="R323" s="407"/>
      <c r="S323" s="407"/>
      <c r="T323" s="407"/>
      <c r="U323" s="407"/>
      <c r="V323" s="407"/>
      <c r="W323" s="407"/>
      <c r="X323" s="407"/>
      <c r="Y323" s="407"/>
    </row>
    <row r="324" spans="1:25" x14ac:dyDescent="0.25">
      <c r="A324" s="470"/>
      <c r="B324" s="407"/>
      <c r="C324" s="471"/>
      <c r="D324" s="407"/>
      <c r="E324" s="407"/>
      <c r="F324" s="407"/>
      <c r="G324" s="407"/>
      <c r="H324" s="407"/>
      <c r="I324" s="407"/>
      <c r="J324" s="407"/>
      <c r="K324" s="472"/>
      <c r="L324" s="472"/>
      <c r="M324" s="472"/>
      <c r="N324" s="407"/>
      <c r="O324" s="407"/>
      <c r="P324" s="407"/>
      <c r="Q324" s="407"/>
      <c r="R324" s="407"/>
      <c r="S324" s="407"/>
      <c r="T324" s="407"/>
      <c r="U324" s="407"/>
      <c r="V324" s="407"/>
      <c r="W324" s="407"/>
      <c r="X324" s="407"/>
      <c r="Y324" s="407"/>
    </row>
    <row r="325" spans="1:25" x14ac:dyDescent="0.25">
      <c r="A325" s="470"/>
      <c r="B325" s="407"/>
      <c r="C325" s="471"/>
      <c r="D325" s="407"/>
      <c r="E325" s="407"/>
      <c r="F325" s="407"/>
      <c r="G325" s="407"/>
      <c r="H325" s="407"/>
      <c r="I325" s="407"/>
      <c r="J325" s="407"/>
      <c r="K325" s="472"/>
      <c r="L325" s="472"/>
      <c r="M325" s="472"/>
      <c r="N325" s="407"/>
      <c r="O325" s="407"/>
      <c r="P325" s="407"/>
      <c r="Q325" s="407"/>
      <c r="R325" s="407"/>
      <c r="S325" s="407"/>
      <c r="T325" s="407"/>
      <c r="U325" s="407"/>
      <c r="V325" s="407"/>
      <c r="W325" s="407"/>
      <c r="X325" s="407"/>
      <c r="Y325" s="407"/>
    </row>
    <row r="326" spans="1:25" x14ac:dyDescent="0.25">
      <c r="A326" s="470"/>
      <c r="B326" s="407"/>
      <c r="C326" s="471"/>
      <c r="D326" s="407"/>
      <c r="E326" s="407"/>
      <c r="F326" s="407"/>
      <c r="G326" s="407"/>
      <c r="H326" s="407"/>
      <c r="I326" s="407"/>
      <c r="J326" s="407"/>
      <c r="K326" s="472"/>
      <c r="L326" s="472"/>
      <c r="M326" s="472"/>
      <c r="N326" s="407"/>
      <c r="O326" s="407"/>
      <c r="P326" s="407"/>
      <c r="Q326" s="407"/>
      <c r="R326" s="407"/>
      <c r="S326" s="407"/>
      <c r="T326" s="407"/>
      <c r="U326" s="407"/>
      <c r="V326" s="407"/>
      <c r="W326" s="407"/>
      <c r="X326" s="407"/>
      <c r="Y326" s="407"/>
    </row>
    <row r="327" spans="1:25" x14ac:dyDescent="0.25">
      <c r="A327" s="470"/>
      <c r="B327" s="407"/>
      <c r="C327" s="471"/>
      <c r="D327" s="407"/>
      <c r="E327" s="407"/>
      <c r="F327" s="407"/>
      <c r="G327" s="407"/>
      <c r="H327" s="407"/>
      <c r="I327" s="407"/>
      <c r="J327" s="407"/>
      <c r="K327" s="472"/>
      <c r="L327" s="472"/>
      <c r="M327" s="472"/>
      <c r="N327" s="407"/>
      <c r="O327" s="407"/>
      <c r="P327" s="407"/>
      <c r="Q327" s="407"/>
      <c r="R327" s="407"/>
      <c r="S327" s="407"/>
      <c r="T327" s="407"/>
      <c r="U327" s="407"/>
      <c r="V327" s="407"/>
      <c r="W327" s="407"/>
      <c r="X327" s="407"/>
      <c r="Y327" s="407"/>
    </row>
    <row r="328" spans="1:25" x14ac:dyDescent="0.25">
      <c r="A328" s="470"/>
      <c r="B328" s="407"/>
      <c r="C328" s="471"/>
      <c r="D328" s="407"/>
      <c r="E328" s="407"/>
      <c r="F328" s="407"/>
      <c r="G328" s="407"/>
      <c r="H328" s="407"/>
      <c r="I328" s="407"/>
      <c r="J328" s="407"/>
      <c r="K328" s="472"/>
      <c r="L328" s="472"/>
      <c r="M328" s="472"/>
      <c r="N328" s="407"/>
      <c r="O328" s="407"/>
      <c r="P328" s="407"/>
      <c r="Q328" s="407"/>
      <c r="R328" s="407"/>
      <c r="S328" s="407"/>
      <c r="T328" s="407"/>
      <c r="U328" s="407"/>
      <c r="V328" s="407"/>
      <c r="W328" s="407"/>
      <c r="X328" s="407"/>
      <c r="Y328" s="407"/>
    </row>
    <row r="329" spans="1:25" x14ac:dyDescent="0.25">
      <c r="A329" s="470"/>
      <c r="B329" s="407"/>
      <c r="C329" s="471"/>
      <c r="D329" s="407"/>
      <c r="E329" s="407"/>
      <c r="F329" s="407"/>
      <c r="G329" s="407"/>
      <c r="H329" s="407"/>
      <c r="I329" s="407"/>
      <c r="J329" s="407"/>
      <c r="K329" s="472"/>
      <c r="L329" s="472"/>
      <c r="M329" s="472"/>
      <c r="N329" s="407"/>
      <c r="O329" s="407"/>
      <c r="P329" s="407"/>
      <c r="Q329" s="407"/>
      <c r="R329" s="407"/>
      <c r="S329" s="407"/>
      <c r="T329" s="407"/>
      <c r="U329" s="407"/>
      <c r="V329" s="407"/>
      <c r="W329" s="407"/>
      <c r="X329" s="407"/>
      <c r="Y329" s="407"/>
    </row>
    <row r="330" spans="1:25" x14ac:dyDescent="0.25">
      <c r="A330" s="470"/>
      <c r="B330" s="407"/>
      <c r="C330" s="471"/>
      <c r="D330" s="407"/>
      <c r="E330" s="407"/>
      <c r="F330" s="407"/>
      <c r="G330" s="407"/>
      <c r="H330" s="407"/>
      <c r="I330" s="407"/>
      <c r="J330" s="407"/>
      <c r="K330" s="472"/>
      <c r="L330" s="472"/>
      <c r="M330" s="472"/>
      <c r="N330" s="407"/>
      <c r="O330" s="407"/>
      <c r="P330" s="407"/>
      <c r="Q330" s="407"/>
      <c r="R330" s="407"/>
      <c r="S330" s="407"/>
      <c r="T330" s="407"/>
      <c r="U330" s="407"/>
      <c r="V330" s="407"/>
      <c r="W330" s="407"/>
      <c r="X330" s="407"/>
      <c r="Y330" s="407"/>
    </row>
    <row r="331" spans="1:25" x14ac:dyDescent="0.25">
      <c r="A331" s="470"/>
      <c r="B331" s="407"/>
      <c r="C331" s="471"/>
      <c r="D331" s="407"/>
      <c r="E331" s="407"/>
      <c r="F331" s="407"/>
      <c r="G331" s="407"/>
      <c r="H331" s="407"/>
      <c r="I331" s="407"/>
      <c r="J331" s="407"/>
      <c r="K331" s="472"/>
      <c r="L331" s="472"/>
      <c r="M331" s="472"/>
      <c r="N331" s="407"/>
      <c r="O331" s="407"/>
      <c r="P331" s="407"/>
      <c r="Q331" s="407"/>
      <c r="R331" s="407"/>
      <c r="S331" s="407"/>
      <c r="T331" s="407"/>
      <c r="U331" s="407"/>
      <c r="V331" s="407"/>
      <c r="W331" s="407"/>
      <c r="X331" s="407"/>
      <c r="Y331" s="407"/>
    </row>
    <row r="332" spans="1:25" x14ac:dyDescent="0.25">
      <c r="A332" s="470"/>
      <c r="B332" s="407"/>
      <c r="C332" s="471"/>
      <c r="D332" s="407"/>
      <c r="E332" s="407"/>
      <c r="F332" s="407"/>
      <c r="G332" s="407"/>
      <c r="H332" s="407"/>
      <c r="I332" s="407"/>
      <c r="J332" s="407"/>
      <c r="K332" s="472"/>
      <c r="L332" s="472"/>
      <c r="M332" s="472"/>
      <c r="N332" s="407"/>
      <c r="O332" s="407"/>
      <c r="P332" s="407"/>
      <c r="Q332" s="407"/>
      <c r="R332" s="407"/>
      <c r="S332" s="407"/>
      <c r="T332" s="407"/>
      <c r="U332" s="407"/>
      <c r="V332" s="407"/>
      <c r="W332" s="407"/>
      <c r="X332" s="407"/>
      <c r="Y332" s="407"/>
    </row>
    <row r="333" spans="1:25" x14ac:dyDescent="0.25">
      <c r="A333" s="470"/>
      <c r="B333" s="407"/>
      <c r="C333" s="471"/>
      <c r="D333" s="407"/>
      <c r="E333" s="407"/>
      <c r="F333" s="407"/>
      <c r="G333" s="407"/>
      <c r="H333" s="407"/>
      <c r="I333" s="407"/>
      <c r="J333" s="407"/>
      <c r="K333" s="472"/>
      <c r="L333" s="472"/>
      <c r="M333" s="472"/>
      <c r="N333" s="407"/>
      <c r="O333" s="407"/>
      <c r="P333" s="407"/>
      <c r="Q333" s="407"/>
      <c r="R333" s="407"/>
      <c r="S333" s="407"/>
      <c r="T333" s="407"/>
      <c r="U333" s="407"/>
      <c r="V333" s="407"/>
      <c r="W333" s="407"/>
      <c r="X333" s="407"/>
      <c r="Y333" s="407"/>
    </row>
    <row r="334" spans="1:25" x14ac:dyDescent="0.25">
      <c r="A334" s="470"/>
      <c r="B334" s="407"/>
      <c r="C334" s="471"/>
      <c r="D334" s="407"/>
      <c r="E334" s="407"/>
      <c r="F334" s="407"/>
      <c r="G334" s="407"/>
      <c r="H334" s="407"/>
      <c r="I334" s="407"/>
      <c r="J334" s="407"/>
      <c r="K334" s="472"/>
      <c r="L334" s="472"/>
      <c r="M334" s="472"/>
      <c r="N334" s="407"/>
      <c r="O334" s="407"/>
      <c r="P334" s="407"/>
      <c r="Q334" s="407"/>
      <c r="R334" s="407"/>
      <c r="S334" s="407"/>
      <c r="T334" s="407"/>
      <c r="U334" s="407"/>
      <c r="V334" s="407"/>
      <c r="W334" s="407"/>
      <c r="X334" s="407"/>
      <c r="Y334" s="407"/>
    </row>
    <row r="335" spans="1:25" x14ac:dyDescent="0.25">
      <c r="A335" s="470"/>
      <c r="B335" s="407"/>
      <c r="C335" s="471"/>
      <c r="D335" s="407"/>
      <c r="E335" s="407"/>
      <c r="F335" s="407"/>
      <c r="G335" s="407"/>
      <c r="H335" s="407"/>
      <c r="I335" s="407"/>
      <c r="J335" s="407"/>
      <c r="K335" s="472"/>
      <c r="L335" s="472"/>
      <c r="M335" s="472"/>
      <c r="N335" s="407"/>
      <c r="O335" s="407"/>
      <c r="P335" s="407"/>
      <c r="Q335" s="407"/>
      <c r="R335" s="407"/>
      <c r="S335" s="407"/>
      <c r="T335" s="407"/>
      <c r="U335" s="407"/>
      <c r="V335" s="407"/>
      <c r="W335" s="407"/>
      <c r="X335" s="407"/>
      <c r="Y335" s="407"/>
    </row>
    <row r="336" spans="1:25" x14ac:dyDescent="0.25">
      <c r="A336" s="470"/>
      <c r="B336" s="407"/>
      <c r="C336" s="471"/>
      <c r="D336" s="407"/>
      <c r="E336" s="407"/>
      <c r="F336" s="407"/>
      <c r="G336" s="407"/>
      <c r="H336" s="407"/>
      <c r="I336" s="407"/>
      <c r="J336" s="407"/>
      <c r="K336" s="472"/>
      <c r="L336" s="472"/>
      <c r="M336" s="472"/>
      <c r="N336" s="407"/>
      <c r="O336" s="407"/>
      <c r="P336" s="407"/>
      <c r="Q336" s="407"/>
      <c r="R336" s="407"/>
      <c r="S336" s="407"/>
      <c r="T336" s="407"/>
      <c r="U336" s="407"/>
      <c r="V336" s="407"/>
      <c r="W336" s="407"/>
      <c r="X336" s="407"/>
      <c r="Y336" s="407"/>
    </row>
    <row r="337" spans="1:25" x14ac:dyDescent="0.25">
      <c r="A337" s="470"/>
      <c r="B337" s="407"/>
      <c r="C337" s="471"/>
      <c r="D337" s="407"/>
      <c r="E337" s="407"/>
      <c r="F337" s="407"/>
      <c r="G337" s="407"/>
      <c r="H337" s="407"/>
      <c r="I337" s="407"/>
      <c r="J337" s="407"/>
      <c r="K337" s="472"/>
      <c r="L337" s="472"/>
      <c r="M337" s="472"/>
      <c r="N337" s="407"/>
      <c r="O337" s="407"/>
      <c r="P337" s="407"/>
      <c r="Q337" s="407"/>
      <c r="R337" s="407"/>
      <c r="S337" s="407"/>
      <c r="T337" s="407"/>
      <c r="U337" s="407"/>
      <c r="V337" s="407"/>
      <c r="W337" s="407"/>
      <c r="X337" s="407"/>
      <c r="Y337" s="407"/>
    </row>
    <row r="338" spans="1:25" x14ac:dyDescent="0.25">
      <c r="A338" s="470"/>
      <c r="B338" s="407"/>
      <c r="C338" s="471"/>
      <c r="D338" s="407"/>
      <c r="E338" s="407"/>
      <c r="F338" s="407"/>
      <c r="G338" s="407"/>
      <c r="H338" s="407"/>
      <c r="I338" s="407"/>
      <c r="J338" s="407"/>
      <c r="K338" s="472"/>
      <c r="L338" s="472"/>
      <c r="M338" s="472"/>
      <c r="N338" s="407"/>
      <c r="O338" s="407"/>
      <c r="P338" s="407"/>
      <c r="Q338" s="407"/>
      <c r="R338" s="407"/>
      <c r="S338" s="407"/>
      <c r="T338" s="407"/>
      <c r="U338" s="407"/>
      <c r="V338" s="407"/>
      <c r="W338" s="407"/>
      <c r="X338" s="407"/>
      <c r="Y338" s="407"/>
    </row>
    <row r="339" spans="1:25" x14ac:dyDescent="0.25">
      <c r="A339" s="470"/>
      <c r="B339" s="407"/>
      <c r="C339" s="471"/>
      <c r="D339" s="407"/>
      <c r="E339" s="407"/>
      <c r="F339" s="407"/>
      <c r="G339" s="407"/>
      <c r="H339" s="407"/>
      <c r="I339" s="407"/>
      <c r="J339" s="407"/>
      <c r="K339" s="472"/>
      <c r="L339" s="472"/>
      <c r="M339" s="472"/>
      <c r="N339" s="407"/>
      <c r="O339" s="407"/>
      <c r="P339" s="407"/>
      <c r="Q339" s="407"/>
      <c r="R339" s="407"/>
      <c r="S339" s="407"/>
      <c r="T339" s="407"/>
      <c r="U339" s="407"/>
      <c r="V339" s="407"/>
      <c r="W339" s="407"/>
      <c r="X339" s="407"/>
      <c r="Y339" s="407"/>
    </row>
    <row r="340" spans="1:25" x14ac:dyDescent="0.25">
      <c r="A340" s="470"/>
      <c r="B340" s="407"/>
      <c r="C340" s="471"/>
      <c r="D340" s="407"/>
      <c r="E340" s="407"/>
      <c r="F340" s="407"/>
      <c r="G340" s="407"/>
      <c r="H340" s="407"/>
      <c r="I340" s="407"/>
      <c r="J340" s="407"/>
      <c r="K340" s="472"/>
      <c r="L340" s="472"/>
      <c r="M340" s="472"/>
      <c r="N340" s="407"/>
      <c r="O340" s="407"/>
      <c r="P340" s="407"/>
      <c r="Q340" s="407"/>
      <c r="R340" s="407"/>
      <c r="S340" s="407"/>
      <c r="T340" s="407"/>
      <c r="U340" s="407"/>
      <c r="V340" s="407"/>
      <c r="W340" s="407"/>
      <c r="X340" s="407"/>
      <c r="Y340" s="407"/>
    </row>
    <row r="341" spans="1:25" x14ac:dyDescent="0.25">
      <c r="A341" s="470"/>
      <c r="B341" s="407"/>
      <c r="C341" s="471"/>
      <c r="D341" s="407"/>
      <c r="E341" s="407"/>
      <c r="F341" s="407"/>
      <c r="G341" s="407"/>
      <c r="H341" s="407"/>
      <c r="I341" s="407"/>
      <c r="J341" s="407"/>
      <c r="K341" s="472"/>
      <c r="L341" s="472"/>
      <c r="M341" s="472"/>
      <c r="N341" s="407"/>
      <c r="O341" s="407"/>
      <c r="P341" s="407"/>
      <c r="Q341" s="407"/>
      <c r="R341" s="407"/>
      <c r="S341" s="407"/>
      <c r="T341" s="407"/>
      <c r="U341" s="407"/>
      <c r="V341" s="407"/>
      <c r="W341" s="407"/>
      <c r="X341" s="407"/>
      <c r="Y341" s="407"/>
    </row>
    <row r="342" spans="1:25" x14ac:dyDescent="0.25">
      <c r="A342" s="470"/>
      <c r="B342" s="407"/>
      <c r="C342" s="471"/>
      <c r="D342" s="407"/>
      <c r="E342" s="407"/>
      <c r="F342" s="407"/>
      <c r="G342" s="407"/>
      <c r="H342" s="407"/>
      <c r="I342" s="407"/>
      <c r="J342" s="407"/>
      <c r="K342" s="472"/>
      <c r="L342" s="472"/>
      <c r="M342" s="472"/>
      <c r="N342" s="407"/>
      <c r="O342" s="407"/>
      <c r="P342" s="407"/>
      <c r="Q342" s="407"/>
      <c r="R342" s="407"/>
      <c r="S342" s="407"/>
      <c r="T342" s="407"/>
      <c r="U342" s="407"/>
      <c r="V342" s="407"/>
      <c r="W342" s="407"/>
      <c r="X342" s="407"/>
      <c r="Y342" s="407"/>
    </row>
    <row r="343" spans="1:25" x14ac:dyDescent="0.25">
      <c r="A343" s="470"/>
      <c r="B343" s="407"/>
      <c r="C343" s="471"/>
      <c r="D343" s="407"/>
      <c r="E343" s="407"/>
      <c r="F343" s="407"/>
      <c r="G343" s="407"/>
      <c r="H343" s="407"/>
      <c r="I343" s="407"/>
      <c r="J343" s="407"/>
      <c r="K343" s="472"/>
      <c r="L343" s="472"/>
      <c r="M343" s="472"/>
      <c r="N343" s="407"/>
      <c r="O343" s="407"/>
      <c r="P343" s="407"/>
      <c r="Q343" s="407"/>
      <c r="R343" s="407"/>
      <c r="S343" s="407"/>
      <c r="T343" s="407"/>
      <c r="U343" s="407"/>
      <c r="V343" s="407"/>
      <c r="W343" s="407"/>
      <c r="X343" s="407"/>
      <c r="Y343" s="407"/>
    </row>
    <row r="344" spans="1:25" x14ac:dyDescent="0.25">
      <c r="A344" s="470"/>
      <c r="B344" s="407"/>
      <c r="C344" s="471"/>
      <c r="D344" s="407"/>
      <c r="E344" s="407"/>
      <c r="F344" s="407"/>
      <c r="G344" s="407"/>
      <c r="H344" s="407"/>
      <c r="I344" s="407"/>
      <c r="J344" s="407"/>
      <c r="K344" s="472"/>
      <c r="L344" s="472"/>
      <c r="M344" s="472"/>
      <c r="N344" s="407"/>
      <c r="O344" s="407"/>
      <c r="P344" s="407"/>
      <c r="Q344" s="407"/>
      <c r="R344" s="407"/>
      <c r="S344" s="407"/>
      <c r="T344" s="407"/>
      <c r="U344" s="407"/>
      <c r="V344" s="407"/>
      <c r="W344" s="407"/>
      <c r="X344" s="407"/>
      <c r="Y344" s="407"/>
    </row>
    <row r="345" spans="1:25" x14ac:dyDescent="0.25">
      <c r="A345" s="470"/>
      <c r="B345" s="407"/>
      <c r="C345" s="471"/>
      <c r="D345" s="407"/>
      <c r="E345" s="407"/>
      <c r="F345" s="407"/>
      <c r="G345" s="407"/>
      <c r="H345" s="407"/>
      <c r="I345" s="407"/>
      <c r="J345" s="407"/>
      <c r="K345" s="472"/>
      <c r="L345" s="472"/>
      <c r="M345" s="472"/>
      <c r="N345" s="407"/>
      <c r="O345" s="407"/>
      <c r="P345" s="407"/>
      <c r="Q345" s="407"/>
      <c r="R345" s="407"/>
      <c r="S345" s="407"/>
      <c r="T345" s="407"/>
      <c r="U345" s="407"/>
      <c r="V345" s="407"/>
      <c r="W345" s="407"/>
      <c r="X345" s="407"/>
      <c r="Y345" s="407"/>
    </row>
    <row r="346" spans="1:25" x14ac:dyDescent="0.25">
      <c r="A346" s="470"/>
      <c r="B346" s="407"/>
      <c r="C346" s="471"/>
      <c r="D346" s="407"/>
      <c r="E346" s="407"/>
      <c r="F346" s="407"/>
      <c r="G346" s="407"/>
      <c r="H346" s="407"/>
      <c r="I346" s="407"/>
      <c r="J346" s="407"/>
      <c r="K346" s="472"/>
      <c r="L346" s="472"/>
      <c r="M346" s="472"/>
      <c r="N346" s="407"/>
      <c r="O346" s="407"/>
      <c r="P346" s="407"/>
      <c r="Q346" s="407"/>
      <c r="R346" s="407"/>
      <c r="S346" s="407"/>
      <c r="T346" s="407"/>
      <c r="U346" s="407"/>
      <c r="V346" s="407"/>
      <c r="W346" s="407"/>
      <c r="X346" s="407"/>
      <c r="Y346" s="407"/>
    </row>
    <row r="347" spans="1:25" x14ac:dyDescent="0.25">
      <c r="A347" s="470"/>
      <c r="B347" s="407"/>
      <c r="C347" s="471"/>
      <c r="D347" s="407"/>
      <c r="E347" s="407"/>
      <c r="F347" s="407"/>
      <c r="G347" s="407"/>
      <c r="H347" s="407"/>
      <c r="I347" s="407"/>
      <c r="J347" s="407"/>
      <c r="K347" s="472"/>
      <c r="L347" s="472"/>
      <c r="M347" s="472"/>
      <c r="N347" s="407"/>
      <c r="O347" s="407"/>
      <c r="P347" s="407"/>
      <c r="Q347" s="407"/>
      <c r="R347" s="407"/>
      <c r="S347" s="407"/>
      <c r="T347" s="407"/>
      <c r="U347" s="407"/>
      <c r="V347" s="407"/>
      <c r="W347" s="407"/>
      <c r="X347" s="407"/>
      <c r="Y347" s="407"/>
    </row>
    <row r="348" spans="1:25" x14ac:dyDescent="0.25">
      <c r="A348" s="470"/>
      <c r="B348" s="407"/>
      <c r="C348" s="471"/>
      <c r="D348" s="407"/>
      <c r="E348" s="407"/>
      <c r="F348" s="407"/>
      <c r="G348" s="407"/>
      <c r="H348" s="407"/>
      <c r="I348" s="407"/>
      <c r="J348" s="407"/>
      <c r="K348" s="472"/>
      <c r="L348" s="472"/>
      <c r="M348" s="472"/>
      <c r="N348" s="407"/>
      <c r="O348" s="407"/>
      <c r="P348" s="407"/>
      <c r="Q348" s="407"/>
      <c r="R348" s="407"/>
      <c r="S348" s="407"/>
      <c r="T348" s="407"/>
      <c r="U348" s="407"/>
      <c r="V348" s="407"/>
      <c r="W348" s="407"/>
      <c r="X348" s="407"/>
      <c r="Y348" s="407"/>
    </row>
    <row r="349" spans="1:25" x14ac:dyDescent="0.25">
      <c r="A349" s="470"/>
      <c r="B349" s="407"/>
      <c r="C349" s="471"/>
      <c r="D349" s="407"/>
      <c r="E349" s="407"/>
      <c r="F349" s="407"/>
      <c r="G349" s="407"/>
      <c r="H349" s="407"/>
      <c r="I349" s="407"/>
      <c r="J349" s="407"/>
      <c r="K349" s="472"/>
      <c r="L349" s="472"/>
      <c r="M349" s="472"/>
      <c r="N349" s="407"/>
      <c r="O349" s="407"/>
      <c r="P349" s="407"/>
      <c r="Q349" s="407"/>
      <c r="R349" s="407"/>
      <c r="S349" s="407"/>
      <c r="T349" s="407"/>
      <c r="U349" s="407"/>
      <c r="V349" s="407"/>
      <c r="W349" s="407"/>
      <c r="X349" s="407"/>
      <c r="Y349" s="407"/>
    </row>
    <row r="350" spans="1:25" x14ac:dyDescent="0.25">
      <c r="A350" s="470"/>
      <c r="B350" s="407"/>
      <c r="C350" s="471"/>
      <c r="D350" s="407"/>
      <c r="E350" s="407"/>
      <c r="F350" s="407"/>
      <c r="G350" s="407"/>
      <c r="H350" s="407"/>
      <c r="I350" s="407"/>
      <c r="J350" s="407"/>
      <c r="K350" s="472"/>
      <c r="L350" s="472"/>
      <c r="M350" s="472"/>
      <c r="N350" s="407"/>
      <c r="O350" s="407"/>
      <c r="P350" s="407"/>
      <c r="Q350" s="407"/>
      <c r="R350" s="407"/>
      <c r="S350" s="407"/>
      <c r="T350" s="407"/>
      <c r="U350" s="407"/>
      <c r="V350" s="407"/>
      <c r="W350" s="407"/>
      <c r="X350" s="407"/>
      <c r="Y350" s="407"/>
    </row>
    <row r="351" spans="1:25" x14ac:dyDescent="0.25">
      <c r="A351" s="470"/>
      <c r="B351" s="407"/>
      <c r="C351" s="471"/>
      <c r="D351" s="407"/>
      <c r="E351" s="407"/>
      <c r="F351" s="407"/>
      <c r="G351" s="407"/>
      <c r="H351" s="407"/>
      <c r="I351" s="407"/>
      <c r="J351" s="407"/>
      <c r="K351" s="472"/>
      <c r="L351" s="472"/>
      <c r="M351" s="472"/>
      <c r="N351" s="407"/>
      <c r="O351" s="407"/>
      <c r="P351" s="407"/>
      <c r="Q351" s="407"/>
      <c r="R351" s="407"/>
      <c r="S351" s="407"/>
      <c r="T351" s="407"/>
      <c r="U351" s="407"/>
      <c r="V351" s="407"/>
      <c r="W351" s="407"/>
      <c r="X351" s="407"/>
      <c r="Y351" s="407"/>
    </row>
    <row r="352" spans="1:25" x14ac:dyDescent="0.25">
      <c r="A352" s="470"/>
      <c r="B352" s="407"/>
      <c r="C352" s="471"/>
      <c r="D352" s="407"/>
      <c r="E352" s="407"/>
      <c r="F352" s="407"/>
      <c r="G352" s="407"/>
      <c r="H352" s="407"/>
      <c r="I352" s="407"/>
      <c r="J352" s="407"/>
      <c r="K352" s="472"/>
      <c r="L352" s="472"/>
      <c r="M352" s="472"/>
      <c r="N352" s="407"/>
      <c r="O352" s="407"/>
      <c r="P352" s="407"/>
      <c r="Q352" s="407"/>
      <c r="R352" s="407"/>
      <c r="S352" s="407"/>
      <c r="T352" s="407"/>
      <c r="U352" s="407"/>
      <c r="V352" s="407"/>
      <c r="W352" s="407"/>
      <c r="X352" s="407"/>
      <c r="Y352" s="407"/>
    </row>
    <row r="353" spans="1:25" x14ac:dyDescent="0.25">
      <c r="A353" s="470"/>
      <c r="B353" s="407"/>
      <c r="C353" s="471"/>
      <c r="D353" s="407"/>
      <c r="E353" s="407"/>
      <c r="F353" s="407"/>
      <c r="G353" s="407"/>
      <c r="H353" s="407"/>
      <c r="I353" s="407"/>
      <c r="J353" s="407"/>
      <c r="K353" s="472"/>
      <c r="L353" s="472"/>
      <c r="M353" s="472"/>
      <c r="N353" s="407"/>
      <c r="O353" s="407"/>
      <c r="P353" s="407"/>
      <c r="Q353" s="407"/>
      <c r="R353" s="407"/>
      <c r="S353" s="407"/>
      <c r="T353" s="407"/>
      <c r="U353" s="407"/>
      <c r="V353" s="407"/>
      <c r="W353" s="407"/>
      <c r="X353" s="407"/>
      <c r="Y353" s="407"/>
    </row>
    <row r="354" spans="1:25" x14ac:dyDescent="0.25">
      <c r="A354" s="470"/>
      <c r="B354" s="407"/>
      <c r="C354" s="471"/>
      <c r="D354" s="407"/>
      <c r="E354" s="407"/>
      <c r="F354" s="407"/>
      <c r="G354" s="407"/>
      <c r="H354" s="407"/>
      <c r="I354" s="407"/>
      <c r="J354" s="407"/>
      <c r="K354" s="472"/>
      <c r="L354" s="472"/>
      <c r="M354" s="472"/>
      <c r="N354" s="407"/>
      <c r="O354" s="407"/>
      <c r="P354" s="407"/>
      <c r="Q354" s="407"/>
      <c r="R354" s="407"/>
      <c r="S354" s="407"/>
      <c r="T354" s="407"/>
      <c r="U354" s="407"/>
      <c r="V354" s="407"/>
      <c r="W354" s="407"/>
      <c r="X354" s="407"/>
      <c r="Y354" s="407"/>
    </row>
    <row r="355" spans="1:25" x14ac:dyDescent="0.25">
      <c r="A355" s="470"/>
      <c r="B355" s="407"/>
      <c r="C355" s="471"/>
      <c r="D355" s="407"/>
      <c r="E355" s="407"/>
      <c r="F355" s="407"/>
      <c r="G355" s="407"/>
      <c r="H355" s="407"/>
      <c r="I355" s="407"/>
      <c r="J355" s="407"/>
      <c r="K355" s="472"/>
      <c r="L355" s="472"/>
      <c r="M355" s="472"/>
      <c r="N355" s="407"/>
      <c r="O355" s="407"/>
      <c r="P355" s="407"/>
      <c r="Q355" s="407"/>
      <c r="R355" s="407"/>
      <c r="S355" s="407"/>
      <c r="T355" s="407"/>
      <c r="U355" s="407"/>
      <c r="V355" s="407"/>
      <c r="W355" s="407"/>
      <c r="X355" s="407"/>
      <c r="Y355" s="407"/>
    </row>
    <row r="356" spans="1:25" x14ac:dyDescent="0.25">
      <c r="A356" s="470"/>
      <c r="B356" s="407"/>
      <c r="C356" s="471"/>
      <c r="D356" s="407"/>
      <c r="E356" s="407"/>
      <c r="F356" s="407"/>
      <c r="G356" s="407"/>
      <c r="H356" s="407"/>
      <c r="I356" s="407"/>
      <c r="J356" s="407"/>
      <c r="K356" s="472"/>
      <c r="L356" s="472"/>
      <c r="M356" s="472"/>
      <c r="N356" s="407"/>
      <c r="O356" s="407"/>
      <c r="P356" s="407"/>
      <c r="Q356" s="407"/>
      <c r="R356" s="407"/>
      <c r="S356" s="407"/>
      <c r="T356" s="407"/>
      <c r="U356" s="407"/>
      <c r="V356" s="407"/>
      <c r="W356" s="407"/>
      <c r="X356" s="407"/>
      <c r="Y356" s="407"/>
    </row>
    <row r="357" spans="1:25" x14ac:dyDescent="0.25">
      <c r="A357" s="470"/>
      <c r="B357" s="407"/>
      <c r="C357" s="471"/>
      <c r="D357" s="407"/>
      <c r="E357" s="407"/>
      <c r="F357" s="407"/>
      <c r="G357" s="407"/>
      <c r="H357" s="407"/>
      <c r="I357" s="407"/>
      <c r="J357" s="407"/>
      <c r="K357" s="472"/>
      <c r="L357" s="472"/>
      <c r="M357" s="472"/>
      <c r="N357" s="407"/>
      <c r="O357" s="407"/>
      <c r="P357" s="407"/>
      <c r="Q357" s="407"/>
      <c r="R357" s="407"/>
      <c r="S357" s="407"/>
      <c r="T357" s="407"/>
      <c r="U357" s="407"/>
      <c r="V357" s="407"/>
      <c r="W357" s="407"/>
      <c r="X357" s="407"/>
      <c r="Y357" s="407"/>
    </row>
    <row r="358" spans="1:25" x14ac:dyDescent="0.25">
      <c r="A358" s="470"/>
      <c r="B358" s="407"/>
      <c r="C358" s="471"/>
      <c r="D358" s="407"/>
      <c r="E358" s="407"/>
      <c r="F358" s="407"/>
      <c r="G358" s="407"/>
      <c r="H358" s="407"/>
      <c r="I358" s="407"/>
      <c r="J358" s="407"/>
      <c r="K358" s="472"/>
      <c r="L358" s="472"/>
      <c r="M358" s="472"/>
      <c r="N358" s="407"/>
      <c r="O358" s="407"/>
      <c r="P358" s="407"/>
      <c r="Q358" s="407"/>
      <c r="R358" s="407"/>
      <c r="S358" s="407"/>
      <c r="T358" s="407"/>
      <c r="U358" s="407"/>
      <c r="V358" s="407"/>
      <c r="W358" s="407"/>
      <c r="X358" s="407"/>
      <c r="Y358" s="407"/>
    </row>
    <row r="359" spans="1:25" x14ac:dyDescent="0.25">
      <c r="A359" s="470"/>
      <c r="B359" s="407"/>
      <c r="C359" s="471"/>
      <c r="D359" s="407"/>
      <c r="E359" s="407"/>
      <c r="F359" s="407"/>
      <c r="G359" s="407"/>
      <c r="H359" s="407"/>
      <c r="I359" s="407"/>
      <c r="J359" s="407"/>
      <c r="K359" s="472"/>
      <c r="L359" s="472"/>
      <c r="M359" s="472"/>
      <c r="N359" s="407"/>
      <c r="O359" s="407"/>
      <c r="P359" s="407"/>
      <c r="Q359" s="407"/>
      <c r="R359" s="407"/>
      <c r="S359" s="407"/>
      <c r="T359" s="407"/>
      <c r="U359" s="407"/>
      <c r="V359" s="407"/>
      <c r="W359" s="407"/>
      <c r="X359" s="407"/>
      <c r="Y359" s="407"/>
    </row>
    <row r="360" spans="1:25" x14ac:dyDescent="0.25">
      <c r="A360" s="470"/>
      <c r="B360" s="407"/>
      <c r="C360" s="471"/>
      <c r="D360" s="407"/>
      <c r="E360" s="407"/>
      <c r="F360" s="407"/>
      <c r="G360" s="407"/>
      <c r="H360" s="407"/>
      <c r="I360" s="407"/>
      <c r="J360" s="407"/>
      <c r="K360" s="472"/>
      <c r="L360" s="472"/>
      <c r="M360" s="472"/>
      <c r="N360" s="407"/>
      <c r="O360" s="407"/>
      <c r="P360" s="407"/>
      <c r="Q360" s="407"/>
      <c r="R360" s="407"/>
      <c r="S360" s="407"/>
      <c r="T360" s="407"/>
      <c r="U360" s="407"/>
      <c r="V360" s="407"/>
      <c r="W360" s="407"/>
      <c r="X360" s="407"/>
      <c r="Y360" s="407"/>
    </row>
    <row r="361" spans="1:25" x14ac:dyDescent="0.25">
      <c r="A361" s="470"/>
      <c r="B361" s="407"/>
      <c r="C361" s="471"/>
      <c r="D361" s="407"/>
      <c r="E361" s="407"/>
      <c r="F361" s="407"/>
      <c r="G361" s="407"/>
      <c r="H361" s="407"/>
      <c r="I361" s="407"/>
      <c r="J361" s="407"/>
      <c r="K361" s="472"/>
      <c r="L361" s="472"/>
      <c r="M361" s="472"/>
      <c r="N361" s="407"/>
      <c r="O361" s="407"/>
      <c r="P361" s="407"/>
      <c r="Q361" s="407"/>
      <c r="R361" s="407"/>
      <c r="S361" s="407"/>
      <c r="T361" s="407"/>
      <c r="U361" s="407"/>
      <c r="V361" s="407"/>
      <c r="W361" s="407"/>
      <c r="X361" s="407"/>
      <c r="Y361" s="407"/>
    </row>
    <row r="362" spans="1:25" x14ac:dyDescent="0.25">
      <c r="A362" s="470"/>
      <c r="B362" s="407"/>
      <c r="C362" s="471"/>
      <c r="D362" s="407"/>
      <c r="E362" s="407"/>
      <c r="F362" s="407"/>
      <c r="G362" s="407"/>
      <c r="H362" s="407"/>
      <c r="I362" s="407"/>
      <c r="J362" s="407"/>
      <c r="K362" s="472"/>
      <c r="L362" s="472"/>
      <c r="M362" s="472"/>
      <c r="N362" s="407"/>
      <c r="O362" s="407"/>
      <c r="P362" s="407"/>
      <c r="Q362" s="407"/>
      <c r="R362" s="407"/>
      <c r="S362" s="407"/>
      <c r="T362" s="407"/>
      <c r="U362" s="407"/>
      <c r="V362" s="407"/>
      <c r="W362" s="407"/>
      <c r="X362" s="407"/>
      <c r="Y362" s="407"/>
    </row>
    <row r="363" spans="1:25" x14ac:dyDescent="0.25">
      <c r="A363" s="470"/>
      <c r="B363" s="407"/>
      <c r="C363" s="471"/>
      <c r="D363" s="407"/>
      <c r="E363" s="407"/>
      <c r="F363" s="407"/>
      <c r="G363" s="407"/>
      <c r="H363" s="407"/>
      <c r="I363" s="407"/>
      <c r="J363" s="407"/>
      <c r="K363" s="472"/>
      <c r="L363" s="472"/>
      <c r="M363" s="472"/>
      <c r="N363" s="407"/>
      <c r="O363" s="407"/>
      <c r="P363" s="407"/>
      <c r="Q363" s="407"/>
      <c r="R363" s="407"/>
      <c r="S363" s="407"/>
      <c r="T363" s="407"/>
      <c r="U363" s="407"/>
      <c r="V363" s="407"/>
      <c r="W363" s="407"/>
      <c r="X363" s="407"/>
      <c r="Y363" s="407"/>
    </row>
    <row r="364" spans="1:25" x14ac:dyDescent="0.25">
      <c r="A364" s="470"/>
      <c r="B364" s="407"/>
      <c r="C364" s="471"/>
      <c r="D364" s="407"/>
      <c r="E364" s="407"/>
      <c r="F364" s="407"/>
      <c r="G364" s="407"/>
      <c r="H364" s="407"/>
      <c r="I364" s="407"/>
      <c r="J364" s="407"/>
      <c r="K364" s="472"/>
      <c r="L364" s="472"/>
      <c r="M364" s="472"/>
      <c r="N364" s="407"/>
      <c r="O364" s="407"/>
      <c r="P364" s="407"/>
      <c r="Q364" s="407"/>
      <c r="R364" s="407"/>
      <c r="S364" s="407"/>
      <c r="T364" s="407"/>
      <c r="U364" s="407"/>
      <c r="V364" s="407"/>
      <c r="W364" s="407"/>
      <c r="X364" s="407"/>
      <c r="Y364" s="407"/>
    </row>
    <row r="365" spans="1:25" x14ac:dyDescent="0.25">
      <c r="A365" s="470"/>
      <c r="B365" s="407"/>
      <c r="C365" s="471"/>
      <c r="D365" s="407"/>
      <c r="E365" s="407"/>
      <c r="F365" s="407"/>
      <c r="G365" s="407"/>
      <c r="H365" s="407"/>
      <c r="I365" s="407"/>
      <c r="J365" s="407"/>
      <c r="K365" s="472"/>
      <c r="L365" s="472"/>
      <c r="M365" s="472"/>
      <c r="N365" s="407"/>
      <c r="O365" s="407"/>
      <c r="P365" s="407"/>
      <c r="Q365" s="407"/>
      <c r="R365" s="407"/>
      <c r="S365" s="407"/>
      <c r="T365" s="407"/>
      <c r="U365" s="407"/>
      <c r="V365" s="407"/>
      <c r="W365" s="407"/>
      <c r="X365" s="407"/>
      <c r="Y365" s="407"/>
    </row>
    <row r="366" spans="1:25" x14ac:dyDescent="0.25">
      <c r="A366" s="470"/>
      <c r="B366" s="407"/>
      <c r="C366" s="471"/>
      <c r="D366" s="407"/>
      <c r="E366" s="407"/>
      <c r="F366" s="407"/>
      <c r="G366" s="407"/>
      <c r="H366" s="407"/>
      <c r="I366" s="407"/>
      <c r="J366" s="407"/>
      <c r="K366" s="472"/>
      <c r="L366" s="472"/>
      <c r="M366" s="472"/>
      <c r="N366" s="407"/>
      <c r="O366" s="407"/>
      <c r="P366" s="407"/>
      <c r="Q366" s="407"/>
      <c r="R366" s="407"/>
      <c r="S366" s="407"/>
      <c r="T366" s="407"/>
      <c r="U366" s="407"/>
      <c r="V366" s="407"/>
      <c r="W366" s="407"/>
      <c r="X366" s="407"/>
      <c r="Y366" s="407"/>
    </row>
    <row r="367" spans="1:25" x14ac:dyDescent="0.25">
      <c r="A367" s="470"/>
      <c r="B367" s="407"/>
      <c r="C367" s="471"/>
      <c r="D367" s="407"/>
      <c r="E367" s="407"/>
      <c r="F367" s="407"/>
      <c r="G367" s="407"/>
      <c r="H367" s="407"/>
      <c r="I367" s="407"/>
      <c r="J367" s="407"/>
      <c r="K367" s="472"/>
      <c r="L367" s="472"/>
      <c r="M367" s="472"/>
      <c r="N367" s="407"/>
      <c r="O367" s="407"/>
      <c r="P367" s="407"/>
      <c r="Q367" s="407"/>
      <c r="R367" s="407"/>
      <c r="S367" s="407"/>
      <c r="T367" s="407"/>
      <c r="U367" s="407"/>
      <c r="V367" s="407"/>
      <c r="W367" s="407"/>
      <c r="X367" s="407"/>
      <c r="Y367" s="407"/>
    </row>
    <row r="368" spans="1:25" x14ac:dyDescent="0.25">
      <c r="A368" s="470"/>
      <c r="B368" s="407"/>
      <c r="C368" s="471"/>
      <c r="D368" s="407"/>
      <c r="E368" s="407"/>
      <c r="F368" s="407"/>
      <c r="G368" s="407"/>
      <c r="H368" s="407"/>
      <c r="I368" s="407"/>
      <c r="J368" s="407"/>
      <c r="K368" s="472"/>
      <c r="L368" s="472"/>
      <c r="M368" s="472"/>
      <c r="N368" s="407"/>
      <c r="O368" s="407"/>
      <c r="P368" s="407"/>
      <c r="Q368" s="407"/>
      <c r="R368" s="407"/>
      <c r="S368" s="407"/>
      <c r="T368" s="407"/>
      <c r="U368" s="407"/>
      <c r="V368" s="407"/>
      <c r="W368" s="407"/>
      <c r="X368" s="407"/>
      <c r="Y368" s="407"/>
    </row>
    <row r="369" spans="1:25" x14ac:dyDescent="0.25">
      <c r="A369" s="470"/>
      <c r="B369" s="407"/>
      <c r="C369" s="471"/>
      <c r="D369" s="407"/>
      <c r="E369" s="407"/>
      <c r="F369" s="407"/>
      <c r="G369" s="407"/>
      <c r="H369" s="407"/>
      <c r="I369" s="407"/>
      <c r="J369" s="407"/>
      <c r="K369" s="472"/>
      <c r="L369" s="472"/>
      <c r="M369" s="472"/>
      <c r="N369" s="407"/>
      <c r="O369" s="407"/>
      <c r="P369" s="407"/>
      <c r="Q369" s="407"/>
      <c r="R369" s="407"/>
      <c r="S369" s="407"/>
      <c r="T369" s="407"/>
      <c r="U369" s="407"/>
      <c r="V369" s="407"/>
      <c r="W369" s="407"/>
      <c r="X369" s="407"/>
      <c r="Y369" s="407"/>
    </row>
    <row r="370" spans="1:25" x14ac:dyDescent="0.25">
      <c r="A370" s="470"/>
      <c r="B370" s="407"/>
      <c r="C370" s="471"/>
      <c r="D370" s="407"/>
      <c r="E370" s="407"/>
      <c r="F370" s="407"/>
      <c r="G370" s="407"/>
      <c r="H370" s="407"/>
      <c r="I370" s="407"/>
      <c r="J370" s="407"/>
      <c r="K370" s="472"/>
      <c r="L370" s="472"/>
      <c r="M370" s="472"/>
      <c r="N370" s="407"/>
      <c r="O370" s="407"/>
      <c r="P370" s="407"/>
      <c r="Q370" s="407"/>
      <c r="R370" s="407"/>
      <c r="S370" s="407"/>
      <c r="T370" s="407"/>
      <c r="U370" s="407"/>
      <c r="V370" s="407"/>
      <c r="W370" s="407"/>
      <c r="X370" s="407"/>
      <c r="Y370" s="407"/>
    </row>
    <row r="371" spans="1:25" x14ac:dyDescent="0.25">
      <c r="A371" s="470"/>
      <c r="B371" s="407"/>
      <c r="C371" s="471"/>
      <c r="D371" s="407"/>
      <c r="E371" s="407"/>
      <c r="F371" s="407"/>
      <c r="G371" s="407"/>
      <c r="H371" s="407"/>
      <c r="I371" s="407"/>
      <c r="J371" s="407"/>
      <c r="K371" s="472"/>
      <c r="L371" s="472"/>
      <c r="M371" s="472"/>
      <c r="N371" s="407"/>
      <c r="O371" s="407"/>
      <c r="P371" s="407"/>
      <c r="Q371" s="407"/>
      <c r="R371" s="407"/>
      <c r="S371" s="407"/>
      <c r="T371" s="407"/>
      <c r="U371" s="407"/>
      <c r="V371" s="407"/>
      <c r="W371" s="407"/>
      <c r="X371" s="407"/>
      <c r="Y371" s="407"/>
    </row>
    <row r="372" spans="1:25" x14ac:dyDescent="0.25">
      <c r="A372" s="470"/>
      <c r="B372" s="407"/>
      <c r="C372" s="471"/>
      <c r="D372" s="407"/>
      <c r="E372" s="407"/>
      <c r="F372" s="407"/>
      <c r="G372" s="407"/>
      <c r="H372" s="407"/>
      <c r="I372" s="407"/>
      <c r="J372" s="407"/>
      <c r="K372" s="472"/>
      <c r="L372" s="472"/>
      <c r="M372" s="472"/>
      <c r="N372" s="407"/>
      <c r="O372" s="407"/>
      <c r="P372" s="407"/>
      <c r="Q372" s="407"/>
      <c r="R372" s="407"/>
      <c r="S372" s="407"/>
      <c r="T372" s="407"/>
      <c r="U372" s="407"/>
      <c r="V372" s="407"/>
      <c r="W372" s="407"/>
      <c r="X372" s="407"/>
      <c r="Y372" s="407"/>
    </row>
    <row r="373" spans="1:25" x14ac:dyDescent="0.25">
      <c r="A373" s="470"/>
      <c r="B373" s="407"/>
      <c r="C373" s="471"/>
      <c r="D373" s="407"/>
      <c r="E373" s="407"/>
      <c r="F373" s="407"/>
      <c r="G373" s="407"/>
      <c r="H373" s="407"/>
      <c r="I373" s="407"/>
      <c r="J373" s="407"/>
      <c r="K373" s="472"/>
      <c r="L373" s="472"/>
      <c r="M373" s="472"/>
      <c r="N373" s="407"/>
      <c r="O373" s="407"/>
      <c r="P373" s="407"/>
      <c r="Q373" s="407"/>
      <c r="R373" s="407"/>
      <c r="S373" s="407"/>
      <c r="T373" s="407"/>
      <c r="U373" s="407"/>
      <c r="V373" s="407"/>
      <c r="W373" s="407"/>
      <c r="X373" s="407"/>
      <c r="Y373" s="407"/>
    </row>
    <row r="374" spans="1:25" x14ac:dyDescent="0.25">
      <c r="A374" s="470"/>
      <c r="B374" s="407"/>
      <c r="C374" s="471"/>
      <c r="D374" s="407"/>
      <c r="E374" s="407"/>
      <c r="F374" s="407"/>
      <c r="G374" s="407"/>
      <c r="H374" s="407"/>
      <c r="I374" s="407"/>
      <c r="J374" s="407"/>
      <c r="K374" s="472"/>
      <c r="L374" s="472"/>
      <c r="M374" s="472"/>
      <c r="N374" s="407"/>
      <c r="O374" s="407"/>
      <c r="P374" s="407"/>
      <c r="Q374" s="407"/>
      <c r="R374" s="407"/>
      <c r="S374" s="407"/>
      <c r="T374" s="407"/>
      <c r="U374" s="407"/>
      <c r="V374" s="407"/>
      <c r="W374" s="407"/>
      <c r="X374" s="407"/>
      <c r="Y374" s="407"/>
    </row>
    <row r="375" spans="1:25" x14ac:dyDescent="0.25">
      <c r="A375" s="470"/>
      <c r="B375" s="407"/>
      <c r="C375" s="471"/>
      <c r="D375" s="407"/>
      <c r="E375" s="407"/>
      <c r="F375" s="407"/>
      <c r="G375" s="407"/>
      <c r="H375" s="407"/>
      <c r="I375" s="407"/>
      <c r="J375" s="407"/>
      <c r="K375" s="472"/>
      <c r="L375" s="472"/>
      <c r="M375" s="472"/>
      <c r="N375" s="407"/>
      <c r="O375" s="407"/>
      <c r="P375" s="407"/>
      <c r="Q375" s="407"/>
      <c r="R375" s="407"/>
      <c r="S375" s="407"/>
      <c r="T375" s="407"/>
      <c r="U375" s="407"/>
      <c r="V375" s="407"/>
      <c r="W375" s="407"/>
      <c r="X375" s="407"/>
      <c r="Y375" s="407"/>
    </row>
    <row r="376" spans="1:25" x14ac:dyDescent="0.25">
      <c r="A376" s="470"/>
      <c r="B376" s="407"/>
      <c r="C376" s="471"/>
      <c r="D376" s="407"/>
      <c r="E376" s="407"/>
      <c r="F376" s="407"/>
      <c r="G376" s="407"/>
      <c r="H376" s="407"/>
      <c r="I376" s="407"/>
      <c r="J376" s="407"/>
      <c r="K376" s="472"/>
      <c r="L376" s="472"/>
      <c r="M376" s="472"/>
      <c r="N376" s="407"/>
      <c r="O376" s="407"/>
      <c r="P376" s="407"/>
      <c r="Q376" s="407"/>
      <c r="R376" s="407"/>
      <c r="S376" s="407"/>
      <c r="T376" s="407"/>
      <c r="U376" s="407"/>
      <c r="V376" s="407"/>
      <c r="W376" s="407"/>
      <c r="X376" s="407"/>
      <c r="Y376" s="407"/>
    </row>
    <row r="377" spans="1:25" x14ac:dyDescent="0.25">
      <c r="A377" s="470"/>
      <c r="B377" s="407"/>
      <c r="C377" s="471"/>
      <c r="D377" s="407"/>
      <c r="E377" s="407"/>
      <c r="F377" s="407"/>
      <c r="G377" s="407"/>
      <c r="H377" s="407"/>
      <c r="I377" s="407"/>
      <c r="J377" s="407"/>
      <c r="K377" s="472"/>
      <c r="L377" s="472"/>
      <c r="M377" s="472"/>
      <c r="N377" s="407"/>
      <c r="O377" s="407"/>
      <c r="P377" s="407"/>
      <c r="Q377" s="407"/>
      <c r="R377" s="407"/>
      <c r="S377" s="407"/>
      <c r="T377" s="407"/>
      <c r="U377" s="407"/>
      <c r="V377" s="407"/>
      <c r="W377" s="407"/>
      <c r="X377" s="407"/>
      <c r="Y377" s="407"/>
    </row>
    <row r="378" spans="1:25" x14ac:dyDescent="0.25">
      <c r="A378" s="470"/>
      <c r="B378" s="407"/>
      <c r="C378" s="471"/>
      <c r="D378" s="407"/>
      <c r="E378" s="407"/>
      <c r="F378" s="407"/>
      <c r="G378" s="407"/>
      <c r="H378" s="407"/>
      <c r="I378" s="407"/>
      <c r="J378" s="407"/>
      <c r="K378" s="472"/>
      <c r="L378" s="472"/>
      <c r="M378" s="472"/>
      <c r="N378" s="407"/>
      <c r="O378" s="407"/>
      <c r="P378" s="407"/>
      <c r="Q378" s="407"/>
      <c r="R378" s="407"/>
      <c r="S378" s="407"/>
      <c r="T378" s="407"/>
      <c r="U378" s="407"/>
      <c r="V378" s="407"/>
      <c r="W378" s="407"/>
      <c r="X378" s="407"/>
      <c r="Y378" s="407"/>
    </row>
    <row r="379" spans="1:25" x14ac:dyDescent="0.25">
      <c r="A379" s="470"/>
      <c r="B379" s="407"/>
      <c r="C379" s="471"/>
      <c r="D379" s="407"/>
      <c r="E379" s="407"/>
      <c r="F379" s="407"/>
      <c r="G379" s="407"/>
      <c r="H379" s="407"/>
      <c r="I379" s="407"/>
      <c r="J379" s="407"/>
      <c r="K379" s="472"/>
      <c r="L379" s="472"/>
      <c r="M379" s="472"/>
      <c r="N379" s="407"/>
      <c r="O379" s="407"/>
      <c r="P379" s="407"/>
      <c r="Q379" s="407"/>
      <c r="R379" s="407"/>
      <c r="S379" s="407"/>
      <c r="T379" s="407"/>
      <c r="U379" s="407"/>
      <c r="V379" s="407"/>
      <c r="W379" s="407"/>
      <c r="X379" s="407"/>
      <c r="Y379" s="407"/>
    </row>
    <row r="380" spans="1:25" x14ac:dyDescent="0.25">
      <c r="A380" s="470"/>
      <c r="B380" s="407"/>
      <c r="C380" s="471"/>
      <c r="D380" s="407"/>
      <c r="E380" s="407"/>
      <c r="F380" s="407"/>
      <c r="G380" s="407"/>
      <c r="H380" s="407"/>
      <c r="I380" s="407"/>
      <c r="J380" s="407"/>
      <c r="K380" s="472"/>
      <c r="L380" s="472"/>
      <c r="M380" s="472"/>
      <c r="N380" s="407"/>
      <c r="O380" s="407"/>
      <c r="P380" s="407"/>
      <c r="Q380" s="407"/>
      <c r="R380" s="407"/>
      <c r="S380" s="407"/>
      <c r="T380" s="407"/>
      <c r="U380" s="407"/>
      <c r="V380" s="407"/>
      <c r="W380" s="407"/>
      <c r="X380" s="407"/>
      <c r="Y380" s="407"/>
    </row>
    <row r="381" spans="1:25" x14ac:dyDescent="0.25">
      <c r="A381" s="470"/>
      <c r="B381" s="407"/>
      <c r="C381" s="471"/>
      <c r="D381" s="407"/>
      <c r="E381" s="407"/>
      <c r="F381" s="407"/>
      <c r="G381" s="407"/>
      <c r="H381" s="407"/>
      <c r="I381" s="407"/>
      <c r="J381" s="407"/>
      <c r="K381" s="472"/>
      <c r="L381" s="472"/>
      <c r="M381" s="472"/>
      <c r="N381" s="407"/>
      <c r="O381" s="407"/>
      <c r="P381" s="407"/>
      <c r="Q381" s="407"/>
      <c r="R381" s="407"/>
      <c r="S381" s="407"/>
      <c r="T381" s="407"/>
      <c r="U381" s="407"/>
      <c r="V381" s="407"/>
      <c r="W381" s="407"/>
      <c r="X381" s="407"/>
      <c r="Y381" s="407"/>
    </row>
    <row r="382" spans="1:25" x14ac:dyDescent="0.25">
      <c r="A382" s="470"/>
      <c r="B382" s="407"/>
      <c r="C382" s="471"/>
      <c r="D382" s="407"/>
      <c r="E382" s="407"/>
      <c r="F382" s="407"/>
      <c r="G382" s="407"/>
      <c r="H382" s="407"/>
      <c r="I382" s="407"/>
      <c r="J382" s="407"/>
      <c r="K382" s="472"/>
      <c r="L382" s="472"/>
      <c r="M382" s="472"/>
      <c r="N382" s="407"/>
      <c r="O382" s="407"/>
      <c r="P382" s="407"/>
      <c r="Q382" s="407"/>
      <c r="R382" s="407"/>
      <c r="S382" s="407"/>
      <c r="T382" s="407"/>
      <c r="U382" s="407"/>
      <c r="V382" s="407"/>
      <c r="W382" s="407"/>
      <c r="X382" s="407"/>
      <c r="Y382" s="407"/>
    </row>
    <row r="383" spans="1:25" x14ac:dyDescent="0.25">
      <c r="A383" s="470"/>
      <c r="B383" s="407"/>
      <c r="C383" s="471"/>
      <c r="D383" s="407"/>
      <c r="E383" s="407"/>
      <c r="F383" s="407"/>
      <c r="G383" s="407"/>
      <c r="H383" s="407"/>
      <c r="I383" s="407"/>
      <c r="J383" s="407"/>
      <c r="K383" s="472"/>
      <c r="L383" s="472"/>
      <c r="M383" s="472"/>
      <c r="N383" s="407"/>
      <c r="O383" s="407"/>
      <c r="P383" s="407"/>
      <c r="Q383" s="407"/>
      <c r="R383" s="407"/>
      <c r="S383" s="407"/>
      <c r="T383" s="407"/>
      <c r="U383" s="407"/>
      <c r="V383" s="407"/>
      <c r="W383" s="407"/>
      <c r="X383" s="407"/>
      <c r="Y383" s="407"/>
    </row>
    <row r="384" spans="1:25" x14ac:dyDescent="0.25">
      <c r="A384" s="470"/>
      <c r="B384" s="407"/>
      <c r="C384" s="471"/>
      <c r="D384" s="407"/>
      <c r="E384" s="407"/>
      <c r="F384" s="407"/>
      <c r="G384" s="407"/>
      <c r="H384" s="407"/>
      <c r="I384" s="407"/>
      <c r="J384" s="407"/>
      <c r="K384" s="472"/>
      <c r="L384" s="472"/>
      <c r="M384" s="472"/>
      <c r="N384" s="407"/>
      <c r="O384" s="407"/>
      <c r="P384" s="407"/>
      <c r="Q384" s="407"/>
      <c r="R384" s="407"/>
      <c r="S384" s="407"/>
      <c r="T384" s="407"/>
      <c r="U384" s="407"/>
      <c r="V384" s="407"/>
      <c r="W384" s="407"/>
      <c r="X384" s="407"/>
      <c r="Y384" s="407"/>
    </row>
    <row r="385" spans="1:25" x14ac:dyDescent="0.25">
      <c r="A385" s="470"/>
      <c r="B385" s="407"/>
      <c r="C385" s="471"/>
      <c r="D385" s="407"/>
      <c r="E385" s="407"/>
      <c r="F385" s="407"/>
      <c r="G385" s="407"/>
      <c r="H385" s="407"/>
      <c r="I385" s="407"/>
      <c r="J385" s="407"/>
      <c r="K385" s="472"/>
      <c r="L385" s="472"/>
      <c r="M385" s="472"/>
      <c r="N385" s="407"/>
      <c r="O385" s="407"/>
      <c r="P385" s="407"/>
      <c r="Q385" s="407"/>
      <c r="R385" s="407"/>
      <c r="S385" s="407"/>
      <c r="T385" s="407"/>
      <c r="U385" s="407"/>
      <c r="V385" s="407"/>
      <c r="W385" s="407"/>
      <c r="X385" s="407"/>
      <c r="Y385" s="407"/>
    </row>
    <row r="386" spans="1:25" x14ac:dyDescent="0.25">
      <c r="A386" s="470"/>
      <c r="B386" s="407"/>
      <c r="C386" s="471"/>
      <c r="D386" s="407"/>
      <c r="E386" s="407"/>
      <c r="F386" s="407"/>
      <c r="G386" s="407"/>
      <c r="H386" s="407"/>
      <c r="I386" s="407"/>
      <c r="J386" s="407"/>
      <c r="K386" s="472"/>
      <c r="L386" s="472"/>
      <c r="M386" s="472"/>
      <c r="N386" s="407"/>
      <c r="O386" s="407"/>
      <c r="P386" s="407"/>
      <c r="Q386" s="407"/>
      <c r="R386" s="407"/>
      <c r="S386" s="407"/>
      <c r="T386" s="407"/>
      <c r="U386" s="407"/>
      <c r="V386" s="407"/>
      <c r="W386" s="407"/>
      <c r="X386" s="407"/>
      <c r="Y386" s="407"/>
    </row>
    <row r="387" spans="1:25" x14ac:dyDescent="0.25">
      <c r="A387" s="470"/>
      <c r="B387" s="407"/>
      <c r="C387" s="471"/>
      <c r="D387" s="407"/>
      <c r="E387" s="407"/>
      <c r="F387" s="407"/>
      <c r="G387" s="407"/>
      <c r="H387" s="407"/>
      <c r="I387" s="407"/>
      <c r="J387" s="407"/>
      <c r="K387" s="472"/>
      <c r="L387" s="472"/>
      <c r="M387" s="472"/>
      <c r="N387" s="407"/>
      <c r="O387" s="407"/>
      <c r="P387" s="407"/>
      <c r="Q387" s="407"/>
      <c r="R387" s="407"/>
      <c r="S387" s="407"/>
      <c r="T387" s="407"/>
      <c r="U387" s="407"/>
      <c r="V387" s="407"/>
      <c r="W387" s="407"/>
      <c r="X387" s="407"/>
      <c r="Y387" s="407"/>
    </row>
    <row r="388" spans="1:25" x14ac:dyDescent="0.25">
      <c r="A388" s="470"/>
      <c r="B388" s="407"/>
      <c r="C388" s="471"/>
      <c r="D388" s="407"/>
      <c r="E388" s="407"/>
      <c r="F388" s="407"/>
      <c r="G388" s="407"/>
      <c r="H388" s="407"/>
      <c r="I388" s="407"/>
      <c r="J388" s="407"/>
      <c r="K388" s="472"/>
      <c r="L388" s="472"/>
      <c r="M388" s="472"/>
      <c r="N388" s="407"/>
      <c r="O388" s="407"/>
      <c r="P388" s="407"/>
      <c r="Q388" s="407"/>
      <c r="R388" s="407"/>
      <c r="S388" s="407"/>
      <c r="T388" s="407"/>
      <c r="U388" s="407"/>
      <c r="V388" s="407"/>
      <c r="W388" s="407"/>
      <c r="X388" s="407"/>
      <c r="Y388" s="407"/>
    </row>
    <row r="389" spans="1:25" x14ac:dyDescent="0.25">
      <c r="A389" s="470"/>
      <c r="B389" s="407"/>
      <c r="C389" s="471"/>
      <c r="D389" s="407"/>
      <c r="E389" s="407"/>
      <c r="F389" s="407"/>
      <c r="G389" s="407"/>
      <c r="H389" s="407"/>
      <c r="I389" s="407"/>
      <c r="J389" s="407"/>
      <c r="K389" s="472"/>
      <c r="L389" s="472"/>
      <c r="M389" s="472"/>
      <c r="N389" s="407"/>
      <c r="O389" s="407"/>
      <c r="P389" s="407"/>
      <c r="Q389" s="407"/>
      <c r="R389" s="407"/>
      <c r="S389" s="407"/>
      <c r="T389" s="407"/>
      <c r="U389" s="407"/>
      <c r="V389" s="407"/>
      <c r="W389" s="407"/>
      <c r="X389" s="407"/>
      <c r="Y389" s="407"/>
    </row>
    <row r="390" spans="1:25" x14ac:dyDescent="0.25">
      <c r="A390" s="470"/>
      <c r="B390" s="407"/>
      <c r="C390" s="471"/>
      <c r="D390" s="407"/>
      <c r="E390" s="407"/>
      <c r="F390" s="407"/>
      <c r="G390" s="407"/>
      <c r="H390" s="407"/>
      <c r="I390" s="407"/>
      <c r="J390" s="407"/>
      <c r="K390" s="472"/>
      <c r="L390" s="472"/>
      <c r="M390" s="472"/>
      <c r="N390" s="407"/>
      <c r="O390" s="407"/>
      <c r="P390" s="407"/>
      <c r="Q390" s="407"/>
      <c r="R390" s="407"/>
      <c r="S390" s="407"/>
      <c r="T390" s="407"/>
      <c r="U390" s="407"/>
      <c r="V390" s="407"/>
      <c r="W390" s="407"/>
      <c r="X390" s="407"/>
      <c r="Y390" s="407"/>
    </row>
    <row r="391" spans="1:25" x14ac:dyDescent="0.25">
      <c r="A391" s="470"/>
      <c r="B391" s="407"/>
      <c r="C391" s="471"/>
      <c r="D391" s="407"/>
      <c r="E391" s="407"/>
      <c r="F391" s="407"/>
      <c r="G391" s="407"/>
      <c r="H391" s="407"/>
      <c r="I391" s="407"/>
      <c r="J391" s="407"/>
      <c r="K391" s="472"/>
      <c r="L391" s="472"/>
      <c r="M391" s="472"/>
      <c r="N391" s="407"/>
      <c r="O391" s="407"/>
      <c r="P391" s="407"/>
      <c r="Q391" s="407"/>
      <c r="R391" s="407"/>
      <c r="S391" s="407"/>
      <c r="T391" s="407"/>
      <c r="U391" s="407"/>
      <c r="V391" s="407"/>
      <c r="W391" s="407"/>
      <c r="X391" s="407"/>
      <c r="Y391" s="407"/>
    </row>
    <row r="392" spans="1:25" x14ac:dyDescent="0.25">
      <c r="A392" s="470"/>
      <c r="B392" s="407"/>
      <c r="C392" s="471"/>
      <c r="D392" s="407"/>
      <c r="E392" s="407"/>
      <c r="F392" s="407"/>
      <c r="G392" s="407"/>
      <c r="H392" s="407"/>
      <c r="I392" s="407"/>
      <c r="J392" s="407"/>
      <c r="K392" s="472"/>
      <c r="L392" s="472"/>
      <c r="M392" s="472"/>
      <c r="N392" s="407"/>
      <c r="O392" s="407"/>
      <c r="P392" s="407"/>
      <c r="Q392" s="407"/>
      <c r="R392" s="407"/>
      <c r="S392" s="407"/>
      <c r="T392" s="407"/>
      <c r="U392" s="407"/>
      <c r="V392" s="407"/>
      <c r="W392" s="407"/>
      <c r="X392" s="407"/>
      <c r="Y392" s="407"/>
    </row>
    <row r="393" spans="1:25" x14ac:dyDescent="0.25">
      <c r="A393" s="470"/>
      <c r="B393" s="407"/>
      <c r="C393" s="471"/>
      <c r="D393" s="407"/>
      <c r="E393" s="407"/>
      <c r="F393" s="407"/>
      <c r="G393" s="407"/>
      <c r="H393" s="407"/>
      <c r="I393" s="407"/>
      <c r="J393" s="407"/>
      <c r="K393" s="472"/>
      <c r="L393" s="472"/>
      <c r="M393" s="472"/>
      <c r="N393" s="407"/>
      <c r="O393" s="407"/>
      <c r="P393" s="407"/>
      <c r="Q393" s="407"/>
      <c r="R393" s="407"/>
      <c r="S393" s="407"/>
      <c r="T393" s="407"/>
      <c r="U393" s="407"/>
      <c r="V393" s="407"/>
      <c r="W393" s="407"/>
      <c r="X393" s="407"/>
      <c r="Y393" s="407"/>
    </row>
    <row r="394" spans="1:25" x14ac:dyDescent="0.25">
      <c r="A394" s="470"/>
      <c r="B394" s="407"/>
      <c r="C394" s="471"/>
      <c r="D394" s="407"/>
      <c r="E394" s="407"/>
      <c r="F394" s="407"/>
      <c r="G394" s="407"/>
      <c r="H394" s="407"/>
      <c r="I394" s="407"/>
      <c r="J394" s="407"/>
      <c r="K394" s="472"/>
      <c r="L394" s="472"/>
      <c r="M394" s="472"/>
      <c r="N394" s="407"/>
      <c r="O394" s="407"/>
      <c r="P394" s="407"/>
      <c r="Q394" s="407"/>
      <c r="R394" s="407"/>
      <c r="S394" s="407"/>
      <c r="T394" s="407"/>
      <c r="U394" s="407"/>
      <c r="V394" s="407"/>
      <c r="W394" s="407"/>
      <c r="X394" s="407"/>
      <c r="Y394" s="407"/>
    </row>
    <row r="395" spans="1:25" x14ac:dyDescent="0.25">
      <c r="A395" s="470"/>
      <c r="B395" s="407"/>
      <c r="C395" s="471"/>
      <c r="D395" s="407"/>
      <c r="E395" s="407"/>
      <c r="F395" s="407"/>
      <c r="G395" s="407"/>
      <c r="H395" s="407"/>
      <c r="I395" s="407"/>
      <c r="J395" s="407"/>
      <c r="K395" s="472"/>
      <c r="L395" s="472"/>
      <c r="M395" s="472"/>
      <c r="N395" s="407"/>
      <c r="O395" s="407"/>
      <c r="P395" s="407"/>
      <c r="Q395" s="407"/>
      <c r="R395" s="407"/>
      <c r="S395" s="407"/>
      <c r="T395" s="407"/>
      <c r="U395" s="407"/>
      <c r="V395" s="407"/>
      <c r="W395" s="407"/>
      <c r="X395" s="407"/>
      <c r="Y395" s="407"/>
    </row>
    <row r="396" spans="1:25" x14ac:dyDescent="0.25">
      <c r="A396" s="470"/>
      <c r="B396" s="407"/>
      <c r="C396" s="471"/>
      <c r="D396" s="407"/>
      <c r="E396" s="407"/>
      <c r="F396" s="407"/>
      <c r="G396" s="407"/>
      <c r="H396" s="407"/>
      <c r="I396" s="407"/>
      <c r="J396" s="407"/>
      <c r="K396" s="472"/>
      <c r="L396" s="472"/>
      <c r="M396" s="472"/>
      <c r="N396" s="407"/>
      <c r="O396" s="407"/>
      <c r="P396" s="407"/>
      <c r="Q396" s="407"/>
      <c r="R396" s="407"/>
      <c r="S396" s="407"/>
      <c r="T396" s="407"/>
      <c r="U396" s="407"/>
      <c r="V396" s="407"/>
      <c r="W396" s="407"/>
      <c r="X396" s="407"/>
      <c r="Y396" s="407"/>
    </row>
    <row r="397" spans="1:25" x14ac:dyDescent="0.25">
      <c r="A397" s="470"/>
      <c r="B397" s="407"/>
      <c r="C397" s="471"/>
      <c r="D397" s="407"/>
      <c r="E397" s="407"/>
      <c r="F397" s="407"/>
      <c r="G397" s="407"/>
      <c r="H397" s="407"/>
      <c r="I397" s="407"/>
      <c r="J397" s="407"/>
      <c r="K397" s="472"/>
      <c r="L397" s="472"/>
      <c r="M397" s="472"/>
      <c r="N397" s="407"/>
      <c r="O397" s="407"/>
      <c r="P397" s="407"/>
      <c r="Q397" s="407"/>
      <c r="R397" s="407"/>
      <c r="S397" s="407"/>
      <c r="T397" s="407"/>
      <c r="U397" s="407"/>
      <c r="V397" s="407"/>
      <c r="W397" s="407"/>
      <c r="X397" s="407"/>
      <c r="Y397" s="407"/>
    </row>
    <row r="398" spans="1:25" x14ac:dyDescent="0.25">
      <c r="A398" s="470"/>
      <c r="B398" s="407"/>
      <c r="C398" s="471"/>
      <c r="D398" s="407"/>
      <c r="E398" s="407"/>
      <c r="F398" s="407"/>
      <c r="G398" s="407"/>
      <c r="H398" s="407"/>
      <c r="I398" s="407"/>
      <c r="J398" s="407"/>
      <c r="K398" s="472"/>
      <c r="L398" s="472"/>
      <c r="M398" s="472"/>
      <c r="N398" s="407"/>
      <c r="O398" s="407"/>
      <c r="P398" s="407"/>
      <c r="Q398" s="407"/>
      <c r="R398" s="407"/>
      <c r="S398" s="407"/>
      <c r="T398" s="407"/>
      <c r="U398" s="407"/>
      <c r="V398" s="407"/>
      <c r="W398" s="407"/>
      <c r="X398" s="407"/>
      <c r="Y398" s="407"/>
    </row>
    <row r="399" spans="1:25" x14ac:dyDescent="0.25">
      <c r="A399" s="470"/>
      <c r="B399" s="407"/>
      <c r="C399" s="471"/>
      <c r="D399" s="407"/>
      <c r="E399" s="407"/>
      <c r="F399" s="407"/>
      <c r="G399" s="407"/>
      <c r="H399" s="407"/>
      <c r="I399" s="407"/>
      <c r="J399" s="407"/>
      <c r="K399" s="472"/>
      <c r="L399" s="472"/>
      <c r="M399" s="472"/>
      <c r="N399" s="407"/>
      <c r="O399" s="407"/>
      <c r="P399" s="407"/>
      <c r="Q399" s="407"/>
      <c r="R399" s="407"/>
      <c r="S399" s="407"/>
      <c r="T399" s="407"/>
      <c r="U399" s="407"/>
      <c r="V399" s="407"/>
      <c r="W399" s="407"/>
      <c r="X399" s="407"/>
      <c r="Y399" s="407"/>
    </row>
    <row r="400" spans="1:25" x14ac:dyDescent="0.25">
      <c r="A400" s="470"/>
      <c r="B400" s="407"/>
      <c r="C400" s="471"/>
      <c r="D400" s="407"/>
      <c r="E400" s="407"/>
      <c r="F400" s="407"/>
      <c r="G400" s="407"/>
      <c r="H400" s="407"/>
      <c r="I400" s="407"/>
      <c r="J400" s="407"/>
      <c r="K400" s="472"/>
      <c r="L400" s="472"/>
      <c r="M400" s="472"/>
      <c r="N400" s="407"/>
      <c r="O400" s="407"/>
      <c r="P400" s="407"/>
      <c r="Q400" s="407"/>
      <c r="R400" s="407"/>
      <c r="S400" s="407"/>
      <c r="T400" s="407"/>
      <c r="U400" s="407"/>
      <c r="V400" s="407"/>
      <c r="W400" s="407"/>
      <c r="X400" s="407"/>
      <c r="Y400" s="407"/>
    </row>
    <row r="401" spans="1:25" x14ac:dyDescent="0.25">
      <c r="A401" s="470"/>
      <c r="B401" s="407"/>
      <c r="C401" s="471"/>
      <c r="D401" s="407"/>
      <c r="E401" s="407"/>
      <c r="F401" s="407"/>
      <c r="G401" s="407"/>
      <c r="H401" s="407"/>
      <c r="I401" s="407"/>
      <c r="J401" s="407"/>
      <c r="K401" s="472"/>
      <c r="L401" s="472"/>
      <c r="M401" s="472"/>
      <c r="N401" s="407"/>
      <c r="O401" s="407"/>
      <c r="P401" s="407"/>
      <c r="Q401" s="407"/>
      <c r="R401" s="407"/>
      <c r="S401" s="407"/>
      <c r="T401" s="407"/>
      <c r="U401" s="407"/>
      <c r="V401" s="407"/>
      <c r="W401" s="407"/>
      <c r="X401" s="407"/>
      <c r="Y401" s="407"/>
    </row>
    <row r="402" spans="1:25" x14ac:dyDescent="0.25">
      <c r="A402" s="470"/>
      <c r="B402" s="407"/>
      <c r="C402" s="471"/>
      <c r="D402" s="407"/>
      <c r="E402" s="407"/>
      <c r="F402" s="407"/>
      <c r="G402" s="407"/>
      <c r="H402" s="407"/>
      <c r="I402" s="407"/>
      <c r="J402" s="407"/>
      <c r="K402" s="472"/>
      <c r="L402" s="472"/>
      <c r="M402" s="472"/>
      <c r="N402" s="407"/>
      <c r="O402" s="407"/>
      <c r="P402" s="407"/>
      <c r="Q402" s="407"/>
      <c r="R402" s="407"/>
      <c r="S402" s="407"/>
      <c r="T402" s="407"/>
      <c r="U402" s="407"/>
      <c r="V402" s="407"/>
      <c r="W402" s="407"/>
      <c r="X402" s="407"/>
      <c r="Y402" s="407"/>
    </row>
    <row r="403" spans="1:25" x14ac:dyDescent="0.25">
      <c r="A403" s="470"/>
      <c r="B403" s="407"/>
      <c r="C403" s="471"/>
      <c r="D403" s="407"/>
      <c r="E403" s="407"/>
      <c r="F403" s="407"/>
      <c r="G403" s="407"/>
      <c r="H403" s="407"/>
      <c r="I403" s="407"/>
      <c r="J403" s="407"/>
      <c r="K403" s="472"/>
      <c r="L403" s="472"/>
      <c r="M403" s="472"/>
      <c r="N403" s="407"/>
      <c r="O403" s="407"/>
      <c r="P403" s="407"/>
      <c r="Q403" s="407"/>
      <c r="R403" s="407"/>
      <c r="S403" s="407"/>
      <c r="T403" s="407"/>
      <c r="U403" s="407"/>
      <c r="V403" s="407"/>
      <c r="W403" s="407"/>
      <c r="X403" s="407"/>
      <c r="Y403" s="407"/>
    </row>
    <row r="404" spans="1:25" x14ac:dyDescent="0.25">
      <c r="A404" s="470"/>
      <c r="B404" s="407"/>
      <c r="C404" s="471"/>
      <c r="D404" s="407"/>
      <c r="E404" s="407"/>
      <c r="F404" s="407"/>
      <c r="G404" s="407"/>
      <c r="H404" s="407"/>
      <c r="I404" s="407"/>
      <c r="J404" s="407"/>
      <c r="K404" s="472"/>
      <c r="L404" s="472"/>
      <c r="M404" s="472"/>
      <c r="N404" s="407"/>
      <c r="O404" s="407"/>
      <c r="P404" s="407"/>
      <c r="Q404" s="407"/>
      <c r="R404" s="407"/>
      <c r="S404" s="407"/>
      <c r="T404" s="407"/>
      <c r="U404" s="407"/>
      <c r="V404" s="407"/>
      <c r="W404" s="407"/>
      <c r="X404" s="407"/>
      <c r="Y404" s="407"/>
    </row>
    <row r="405" spans="1:25" x14ac:dyDescent="0.25">
      <c r="A405" s="470"/>
      <c r="B405" s="407"/>
      <c r="C405" s="471"/>
      <c r="D405" s="407"/>
      <c r="E405" s="407"/>
      <c r="F405" s="407"/>
      <c r="G405" s="407"/>
      <c r="H405" s="407"/>
      <c r="I405" s="407"/>
      <c r="J405" s="407"/>
      <c r="K405" s="472"/>
      <c r="L405" s="472"/>
      <c r="M405" s="472"/>
      <c r="N405" s="407"/>
      <c r="O405" s="407"/>
      <c r="P405" s="407"/>
      <c r="Q405" s="407"/>
      <c r="R405" s="407"/>
      <c r="S405" s="407"/>
      <c r="T405" s="407"/>
      <c r="U405" s="407"/>
      <c r="V405" s="407"/>
      <c r="W405" s="407"/>
      <c r="X405" s="407"/>
      <c r="Y405" s="407"/>
    </row>
    <row r="406" spans="1:25" x14ac:dyDescent="0.25">
      <c r="A406" s="470"/>
      <c r="B406" s="407"/>
      <c r="C406" s="471"/>
      <c r="D406" s="407"/>
      <c r="E406" s="407"/>
      <c r="F406" s="407"/>
      <c r="G406" s="407"/>
      <c r="H406" s="407"/>
      <c r="I406" s="407"/>
      <c r="J406" s="407"/>
      <c r="K406" s="472"/>
      <c r="L406" s="472"/>
      <c r="M406" s="472"/>
      <c r="N406" s="407"/>
      <c r="O406" s="407"/>
      <c r="P406" s="407"/>
      <c r="Q406" s="407"/>
      <c r="R406" s="407"/>
      <c r="S406" s="407"/>
      <c r="T406" s="407"/>
      <c r="U406" s="407"/>
      <c r="V406" s="407"/>
      <c r="W406" s="407"/>
      <c r="X406" s="407"/>
      <c r="Y406" s="407"/>
    </row>
    <row r="407" spans="1:25" x14ac:dyDescent="0.25">
      <c r="A407" s="470"/>
      <c r="B407" s="407"/>
      <c r="C407" s="471"/>
      <c r="D407" s="407"/>
      <c r="E407" s="407"/>
      <c r="F407" s="407"/>
      <c r="G407" s="407"/>
      <c r="H407" s="407"/>
      <c r="I407" s="407"/>
      <c r="J407" s="407"/>
      <c r="K407" s="472"/>
      <c r="L407" s="472"/>
      <c r="M407" s="472"/>
      <c r="N407" s="407"/>
      <c r="O407" s="407"/>
      <c r="P407" s="407"/>
      <c r="Q407" s="407"/>
      <c r="R407" s="407"/>
      <c r="S407" s="407"/>
      <c r="T407" s="407"/>
      <c r="U407" s="407"/>
      <c r="V407" s="407"/>
      <c r="W407" s="407"/>
      <c r="X407" s="407"/>
      <c r="Y407" s="407"/>
    </row>
    <row r="408" spans="1:25" x14ac:dyDescent="0.25">
      <c r="A408" s="470"/>
      <c r="B408" s="407"/>
      <c r="C408" s="471"/>
      <c r="D408" s="407"/>
      <c r="E408" s="407"/>
      <c r="F408" s="407"/>
      <c r="G408" s="407"/>
      <c r="H408" s="407"/>
      <c r="I408" s="407"/>
      <c r="J408" s="407"/>
      <c r="K408" s="472"/>
      <c r="L408" s="472"/>
      <c r="M408" s="472"/>
      <c r="N408" s="407"/>
      <c r="O408" s="407"/>
      <c r="P408" s="407"/>
      <c r="Q408" s="407"/>
      <c r="R408" s="407"/>
      <c r="S408" s="407"/>
      <c r="T408" s="407"/>
      <c r="U408" s="407"/>
      <c r="V408" s="407"/>
      <c r="W408" s="407"/>
      <c r="X408" s="407"/>
      <c r="Y408" s="407"/>
    </row>
    <row r="409" spans="1:25" x14ac:dyDescent="0.25">
      <c r="A409" s="470"/>
      <c r="B409" s="407"/>
      <c r="C409" s="471"/>
      <c r="D409" s="407"/>
      <c r="E409" s="407"/>
      <c r="F409" s="407"/>
      <c r="G409" s="407"/>
      <c r="H409" s="407"/>
      <c r="I409" s="407"/>
      <c r="J409" s="407"/>
      <c r="K409" s="472"/>
      <c r="L409" s="472"/>
      <c r="M409" s="472"/>
      <c r="N409" s="407"/>
      <c r="O409" s="407"/>
      <c r="P409" s="407"/>
      <c r="Q409" s="407"/>
      <c r="R409" s="407"/>
      <c r="S409" s="407"/>
      <c r="T409" s="407"/>
      <c r="U409" s="407"/>
      <c r="V409" s="407"/>
      <c r="W409" s="407"/>
      <c r="X409" s="407"/>
      <c r="Y409" s="407"/>
    </row>
    <row r="410" spans="1:25" x14ac:dyDescent="0.25">
      <c r="A410" s="470"/>
      <c r="B410" s="407"/>
      <c r="C410" s="471"/>
      <c r="D410" s="407"/>
      <c r="E410" s="407"/>
      <c r="F410" s="407"/>
      <c r="G410" s="407"/>
      <c r="H410" s="407"/>
      <c r="I410" s="407"/>
      <c r="J410" s="407"/>
      <c r="K410" s="472"/>
      <c r="L410" s="472"/>
      <c r="M410" s="472"/>
      <c r="N410" s="407"/>
      <c r="O410" s="407"/>
      <c r="P410" s="407"/>
      <c r="Q410" s="407"/>
      <c r="R410" s="407"/>
      <c r="S410" s="407"/>
      <c r="T410" s="407"/>
      <c r="U410" s="407"/>
      <c r="V410" s="407"/>
      <c r="W410" s="407"/>
      <c r="X410" s="407"/>
      <c r="Y410" s="407"/>
    </row>
    <row r="411" spans="1:25" x14ac:dyDescent="0.25">
      <c r="A411" s="470"/>
      <c r="B411" s="407"/>
      <c r="C411" s="471"/>
      <c r="D411" s="407"/>
      <c r="E411" s="407"/>
      <c r="F411" s="407"/>
      <c r="G411" s="407"/>
      <c r="H411" s="407"/>
      <c r="I411" s="407"/>
      <c r="J411" s="407"/>
      <c r="K411" s="472"/>
      <c r="L411" s="472"/>
      <c r="M411" s="472"/>
      <c r="N411" s="407"/>
      <c r="O411" s="407"/>
      <c r="P411" s="407"/>
      <c r="Q411" s="407"/>
      <c r="R411" s="407"/>
      <c r="S411" s="407"/>
      <c r="T411" s="407"/>
      <c r="U411" s="407"/>
      <c r="V411" s="407"/>
      <c r="W411" s="407"/>
      <c r="X411" s="407"/>
      <c r="Y411" s="407"/>
    </row>
    <row r="412" spans="1:25" x14ac:dyDescent="0.25">
      <c r="A412" s="470"/>
      <c r="B412" s="407"/>
      <c r="C412" s="471"/>
      <c r="D412" s="407"/>
      <c r="E412" s="407"/>
      <c r="F412" s="407"/>
      <c r="G412" s="407"/>
      <c r="H412" s="407"/>
      <c r="I412" s="407"/>
      <c r="J412" s="407"/>
      <c r="K412" s="472"/>
      <c r="L412" s="472"/>
      <c r="M412" s="472"/>
      <c r="N412" s="407"/>
      <c r="O412" s="407"/>
      <c r="P412" s="407"/>
      <c r="Q412" s="407"/>
      <c r="R412" s="407"/>
      <c r="S412" s="407"/>
      <c r="T412" s="407"/>
      <c r="U412" s="407"/>
      <c r="V412" s="407"/>
      <c r="W412" s="407"/>
      <c r="X412" s="407"/>
      <c r="Y412" s="407"/>
    </row>
    <row r="413" spans="1:25" x14ac:dyDescent="0.25">
      <c r="A413" s="470"/>
      <c r="B413" s="407"/>
      <c r="C413" s="471"/>
      <c r="D413" s="407"/>
      <c r="E413" s="407"/>
      <c r="F413" s="407"/>
      <c r="G413" s="407"/>
      <c r="H413" s="407"/>
      <c r="I413" s="407"/>
      <c r="J413" s="407"/>
      <c r="K413" s="472"/>
      <c r="L413" s="472"/>
      <c r="M413" s="472"/>
      <c r="N413" s="407"/>
      <c r="O413" s="407"/>
      <c r="P413" s="407"/>
      <c r="Q413" s="407"/>
      <c r="R413" s="407"/>
      <c r="S413" s="407"/>
      <c r="T413" s="407"/>
      <c r="U413" s="407"/>
      <c r="V413" s="407"/>
      <c r="W413" s="407"/>
      <c r="X413" s="407"/>
      <c r="Y413" s="407"/>
    </row>
    <row r="414" spans="1:25" x14ac:dyDescent="0.25">
      <c r="A414" s="470"/>
      <c r="B414" s="407"/>
      <c r="C414" s="471"/>
      <c r="D414" s="407"/>
      <c r="E414" s="407"/>
      <c r="F414" s="407"/>
      <c r="G414" s="407"/>
      <c r="H414" s="407"/>
      <c r="I414" s="407"/>
      <c r="J414" s="407"/>
      <c r="K414" s="472"/>
      <c r="L414" s="472"/>
      <c r="M414" s="472"/>
      <c r="N414" s="407"/>
      <c r="O414" s="407"/>
      <c r="P414" s="407"/>
      <c r="Q414" s="407"/>
      <c r="R414" s="407"/>
      <c r="S414" s="407"/>
      <c r="T414" s="407"/>
      <c r="U414" s="407"/>
      <c r="V414" s="407"/>
      <c r="W414" s="407"/>
      <c r="X414" s="407"/>
      <c r="Y414" s="407"/>
    </row>
    <row r="415" spans="1:25" x14ac:dyDescent="0.25">
      <c r="A415" s="470"/>
      <c r="B415" s="407"/>
      <c r="C415" s="471"/>
      <c r="D415" s="407"/>
      <c r="E415" s="407"/>
      <c r="F415" s="407"/>
      <c r="G415" s="407"/>
      <c r="H415" s="407"/>
      <c r="I415" s="407"/>
      <c r="J415" s="407"/>
      <c r="K415" s="472"/>
      <c r="L415" s="472"/>
      <c r="M415" s="472"/>
      <c r="N415" s="407"/>
      <c r="O415" s="407"/>
      <c r="P415" s="407"/>
      <c r="Q415" s="407"/>
      <c r="R415" s="407"/>
      <c r="S415" s="407"/>
      <c r="T415" s="407"/>
      <c r="U415" s="407"/>
      <c r="V415" s="407"/>
      <c r="W415" s="407"/>
      <c r="X415" s="407"/>
      <c r="Y415" s="407"/>
    </row>
    <row r="416" spans="1:25" x14ac:dyDescent="0.25">
      <c r="A416" s="470"/>
      <c r="B416" s="407"/>
      <c r="C416" s="471"/>
      <c r="D416" s="407"/>
      <c r="E416" s="407"/>
      <c r="F416" s="407"/>
      <c r="G416" s="407"/>
      <c r="H416" s="407"/>
      <c r="I416" s="407"/>
      <c r="J416" s="407"/>
      <c r="K416" s="472"/>
      <c r="L416" s="472"/>
      <c r="M416" s="472"/>
      <c r="N416" s="407"/>
      <c r="O416" s="407"/>
      <c r="P416" s="407"/>
      <c r="Q416" s="407"/>
      <c r="R416" s="407"/>
      <c r="S416" s="407"/>
      <c r="T416" s="407"/>
      <c r="U416" s="407"/>
      <c r="V416" s="407"/>
      <c r="W416" s="407"/>
      <c r="X416" s="407"/>
      <c r="Y416" s="407"/>
    </row>
    <row r="417" spans="1:25" x14ac:dyDescent="0.25">
      <c r="A417" s="470"/>
      <c r="B417" s="407"/>
      <c r="C417" s="471"/>
      <c r="D417" s="407"/>
      <c r="E417" s="407"/>
      <c r="F417" s="407"/>
      <c r="G417" s="407"/>
      <c r="H417" s="407"/>
      <c r="I417" s="407"/>
      <c r="J417" s="407"/>
      <c r="K417" s="472"/>
      <c r="L417" s="472"/>
      <c r="M417" s="472"/>
      <c r="N417" s="407"/>
      <c r="O417" s="407"/>
      <c r="P417" s="407"/>
      <c r="Q417" s="407"/>
      <c r="R417" s="407"/>
      <c r="S417" s="407"/>
      <c r="T417" s="407"/>
      <c r="U417" s="407"/>
      <c r="V417" s="407"/>
      <c r="W417" s="407"/>
      <c r="X417" s="407"/>
      <c r="Y417" s="407"/>
    </row>
    <row r="418" spans="1:25" x14ac:dyDescent="0.25">
      <c r="A418" s="470"/>
      <c r="B418" s="407"/>
      <c r="C418" s="471"/>
      <c r="D418" s="407"/>
      <c r="E418" s="407"/>
      <c r="F418" s="407"/>
      <c r="G418" s="407"/>
      <c r="H418" s="407"/>
      <c r="I418" s="407"/>
      <c r="J418" s="407"/>
      <c r="K418" s="472"/>
      <c r="L418" s="472"/>
      <c r="M418" s="472"/>
      <c r="N418" s="407"/>
      <c r="O418" s="407"/>
      <c r="P418" s="407"/>
      <c r="Q418" s="407"/>
      <c r="R418" s="407"/>
      <c r="S418" s="407"/>
      <c r="T418" s="407"/>
      <c r="U418" s="407"/>
      <c r="V418" s="407"/>
      <c r="W418" s="407"/>
      <c r="X418" s="407"/>
      <c r="Y418" s="407"/>
    </row>
    <row r="419" spans="1:25" x14ac:dyDescent="0.25">
      <c r="A419" s="470"/>
      <c r="B419" s="407"/>
      <c r="C419" s="471"/>
      <c r="D419" s="407"/>
      <c r="E419" s="407"/>
      <c r="F419" s="407"/>
      <c r="G419" s="407"/>
      <c r="H419" s="407"/>
      <c r="I419" s="407"/>
      <c r="J419" s="407"/>
      <c r="K419" s="472"/>
      <c r="L419" s="472"/>
      <c r="M419" s="472"/>
      <c r="N419" s="407"/>
      <c r="O419" s="407"/>
      <c r="P419" s="407"/>
      <c r="Q419" s="407"/>
      <c r="R419" s="407"/>
      <c r="S419" s="407"/>
      <c r="T419" s="407"/>
      <c r="U419" s="407"/>
      <c r="V419" s="407"/>
      <c r="W419" s="407"/>
      <c r="X419" s="407"/>
      <c r="Y419" s="407"/>
    </row>
    <row r="420" spans="1:25" x14ac:dyDescent="0.25">
      <c r="A420" s="470"/>
      <c r="B420" s="407"/>
      <c r="C420" s="471"/>
      <c r="D420" s="407"/>
      <c r="E420" s="407"/>
      <c r="F420" s="407"/>
      <c r="G420" s="407"/>
      <c r="H420" s="407"/>
      <c r="I420" s="407"/>
      <c r="J420" s="407"/>
      <c r="K420" s="472"/>
      <c r="L420" s="472"/>
      <c r="M420" s="472"/>
      <c r="N420" s="407"/>
      <c r="O420" s="407"/>
      <c r="P420" s="407"/>
      <c r="Q420" s="407"/>
      <c r="R420" s="407"/>
      <c r="S420" s="407"/>
      <c r="T420" s="407"/>
      <c r="U420" s="407"/>
      <c r="V420" s="407"/>
      <c r="W420" s="407"/>
      <c r="X420" s="407"/>
      <c r="Y420" s="407"/>
    </row>
    <row r="421" spans="1:25" x14ac:dyDescent="0.25">
      <c r="A421" s="470"/>
      <c r="B421" s="407"/>
      <c r="C421" s="471"/>
      <c r="D421" s="407"/>
      <c r="E421" s="407"/>
      <c r="F421" s="407"/>
      <c r="G421" s="407"/>
      <c r="H421" s="407"/>
      <c r="I421" s="407"/>
      <c r="J421" s="407"/>
      <c r="K421" s="472"/>
      <c r="L421" s="472"/>
      <c r="M421" s="472"/>
      <c r="N421" s="407"/>
      <c r="O421" s="407"/>
      <c r="P421" s="407"/>
      <c r="Q421" s="407"/>
      <c r="R421" s="407"/>
      <c r="S421" s="407"/>
      <c r="T421" s="407"/>
      <c r="U421" s="407"/>
      <c r="V421" s="407"/>
      <c r="W421" s="407"/>
      <c r="X421" s="407"/>
      <c r="Y421" s="407"/>
    </row>
    <row r="422" spans="1:25" x14ac:dyDescent="0.25">
      <c r="A422" s="470"/>
      <c r="B422" s="407"/>
      <c r="C422" s="471"/>
      <c r="D422" s="407"/>
      <c r="E422" s="407"/>
      <c r="F422" s="407"/>
      <c r="G422" s="407"/>
      <c r="H422" s="407"/>
      <c r="I422" s="407"/>
      <c r="J422" s="407"/>
      <c r="K422" s="472"/>
      <c r="L422" s="472"/>
      <c r="M422" s="472"/>
      <c r="N422" s="407"/>
      <c r="O422" s="407"/>
      <c r="P422" s="407"/>
      <c r="Q422" s="407"/>
      <c r="R422" s="407"/>
      <c r="S422" s="407"/>
      <c r="T422" s="407"/>
      <c r="U422" s="407"/>
      <c r="V422" s="407"/>
      <c r="W422" s="407"/>
      <c r="X422" s="407"/>
      <c r="Y422" s="407"/>
    </row>
    <row r="423" spans="1:25" x14ac:dyDescent="0.25">
      <c r="A423" s="470"/>
      <c r="B423" s="407"/>
      <c r="C423" s="471"/>
      <c r="D423" s="407"/>
      <c r="E423" s="407"/>
      <c r="F423" s="407"/>
      <c r="G423" s="407"/>
      <c r="H423" s="407"/>
      <c r="I423" s="407"/>
      <c r="J423" s="407"/>
      <c r="K423" s="472"/>
      <c r="L423" s="472"/>
      <c r="M423" s="472"/>
      <c r="N423" s="407"/>
      <c r="O423" s="407"/>
      <c r="P423" s="407"/>
      <c r="Q423" s="407"/>
      <c r="R423" s="407"/>
      <c r="S423" s="407"/>
      <c r="T423" s="407"/>
      <c r="U423" s="407"/>
      <c r="V423" s="407"/>
      <c r="W423" s="407"/>
      <c r="X423" s="407"/>
      <c r="Y423" s="407"/>
    </row>
    <row r="424" spans="1:25" x14ac:dyDescent="0.25">
      <c r="A424" s="470"/>
      <c r="B424" s="407"/>
      <c r="C424" s="471"/>
      <c r="D424" s="407"/>
      <c r="E424" s="407"/>
      <c r="F424" s="407"/>
      <c r="G424" s="407"/>
      <c r="H424" s="407"/>
      <c r="I424" s="407"/>
      <c r="J424" s="407"/>
      <c r="K424" s="472"/>
      <c r="L424" s="472"/>
      <c r="M424" s="472"/>
      <c r="N424" s="407"/>
      <c r="O424" s="407"/>
      <c r="P424" s="407"/>
      <c r="Q424" s="407"/>
      <c r="R424" s="407"/>
      <c r="S424" s="407"/>
      <c r="T424" s="407"/>
      <c r="U424" s="407"/>
      <c r="V424" s="407"/>
      <c r="W424" s="407"/>
      <c r="X424" s="407"/>
      <c r="Y424" s="407"/>
    </row>
    <row r="425" spans="1:25" x14ac:dyDescent="0.25">
      <c r="A425" s="470"/>
      <c r="B425" s="407"/>
      <c r="C425" s="471"/>
      <c r="D425" s="407"/>
      <c r="E425" s="407"/>
      <c r="F425" s="407"/>
      <c r="G425" s="407"/>
      <c r="H425" s="407"/>
      <c r="I425" s="407"/>
      <c r="J425" s="407"/>
      <c r="K425" s="472"/>
      <c r="L425" s="472"/>
      <c r="M425" s="472"/>
      <c r="N425" s="407"/>
      <c r="O425" s="407"/>
      <c r="P425" s="407"/>
      <c r="Q425" s="407"/>
      <c r="R425" s="407"/>
      <c r="S425" s="407"/>
      <c r="T425" s="407"/>
      <c r="U425" s="407"/>
      <c r="V425" s="407"/>
      <c r="W425" s="407"/>
      <c r="X425" s="407"/>
      <c r="Y425" s="407"/>
    </row>
    <row r="426" spans="1:25" x14ac:dyDescent="0.25">
      <c r="A426" s="470"/>
      <c r="B426" s="407"/>
      <c r="C426" s="471"/>
      <c r="D426" s="407"/>
      <c r="E426" s="407"/>
      <c r="F426" s="407"/>
      <c r="G426" s="407"/>
      <c r="H426" s="407"/>
      <c r="I426" s="407"/>
      <c r="J426" s="407"/>
      <c r="K426" s="472"/>
      <c r="L426" s="472"/>
      <c r="M426" s="472"/>
      <c r="N426" s="407"/>
      <c r="O426" s="407"/>
      <c r="P426" s="407"/>
      <c r="Q426" s="407"/>
      <c r="R426" s="407"/>
      <c r="S426" s="407"/>
      <c r="T426" s="407"/>
      <c r="U426" s="407"/>
      <c r="V426" s="407"/>
      <c r="W426" s="407"/>
      <c r="X426" s="407"/>
      <c r="Y426" s="407"/>
    </row>
    <row r="427" spans="1:25" x14ac:dyDescent="0.25">
      <c r="A427" s="470"/>
      <c r="B427" s="407"/>
      <c r="C427" s="471"/>
      <c r="D427" s="407"/>
      <c r="E427" s="407"/>
      <c r="F427" s="407"/>
      <c r="G427" s="407"/>
      <c r="H427" s="407"/>
      <c r="I427" s="407"/>
      <c r="J427" s="407"/>
      <c r="K427" s="472"/>
      <c r="L427" s="472"/>
      <c r="M427" s="472"/>
      <c r="N427" s="407"/>
      <c r="O427" s="407"/>
      <c r="P427" s="407"/>
      <c r="Q427" s="407"/>
      <c r="R427" s="407"/>
      <c r="S427" s="407"/>
      <c r="T427" s="407"/>
      <c r="U427" s="407"/>
      <c r="V427" s="407"/>
      <c r="W427" s="407"/>
      <c r="X427" s="407"/>
      <c r="Y427" s="407"/>
    </row>
    <row r="428" spans="1:25" x14ac:dyDescent="0.25">
      <c r="A428" s="470"/>
      <c r="B428" s="407"/>
      <c r="C428" s="471"/>
      <c r="D428" s="407"/>
      <c r="E428" s="407"/>
      <c r="F428" s="407"/>
      <c r="G428" s="407"/>
      <c r="H428" s="407"/>
      <c r="I428" s="407"/>
      <c r="J428" s="407"/>
      <c r="K428" s="472"/>
      <c r="L428" s="472"/>
      <c r="M428" s="472"/>
      <c r="N428" s="407"/>
      <c r="O428" s="407"/>
      <c r="P428" s="407"/>
      <c r="Q428" s="407"/>
      <c r="R428" s="407"/>
      <c r="S428" s="407"/>
      <c r="T428" s="407"/>
      <c r="U428" s="407"/>
      <c r="V428" s="407"/>
      <c r="W428" s="407"/>
      <c r="X428" s="407"/>
      <c r="Y428" s="407"/>
    </row>
    <row r="429" spans="1:25" x14ac:dyDescent="0.25">
      <c r="A429" s="470"/>
      <c r="B429" s="407"/>
      <c r="C429" s="471"/>
      <c r="D429" s="407"/>
      <c r="E429" s="407"/>
      <c r="F429" s="407"/>
      <c r="G429" s="407"/>
      <c r="H429" s="407"/>
      <c r="I429" s="407"/>
      <c r="J429" s="407"/>
      <c r="K429" s="472"/>
      <c r="L429" s="472"/>
      <c r="M429" s="472"/>
      <c r="N429" s="407"/>
      <c r="O429" s="407"/>
      <c r="P429" s="407"/>
      <c r="Q429" s="407"/>
      <c r="R429" s="407"/>
      <c r="S429" s="407"/>
      <c r="T429" s="407"/>
      <c r="U429" s="407"/>
      <c r="V429" s="407"/>
      <c r="W429" s="407"/>
      <c r="X429" s="407"/>
      <c r="Y429" s="407"/>
    </row>
    <row r="430" spans="1:25" x14ac:dyDescent="0.25">
      <c r="A430" s="470"/>
      <c r="B430" s="407"/>
      <c r="C430" s="471"/>
      <c r="D430" s="407"/>
      <c r="E430" s="407"/>
      <c r="F430" s="407"/>
      <c r="G430" s="407"/>
      <c r="H430" s="407"/>
      <c r="I430" s="407"/>
      <c r="J430" s="407"/>
      <c r="K430" s="472"/>
      <c r="L430" s="472"/>
      <c r="M430" s="472"/>
      <c r="N430" s="407"/>
      <c r="O430" s="407"/>
      <c r="P430" s="407"/>
      <c r="Q430" s="407"/>
      <c r="R430" s="407"/>
      <c r="S430" s="407"/>
      <c r="T430" s="407"/>
      <c r="U430" s="407"/>
      <c r="V430" s="407"/>
      <c r="W430" s="407"/>
      <c r="X430" s="407"/>
      <c r="Y430" s="407"/>
    </row>
    <row r="431" spans="1:25" x14ac:dyDescent="0.25">
      <c r="A431" s="470"/>
      <c r="B431" s="407"/>
      <c r="C431" s="471"/>
      <c r="D431" s="407"/>
      <c r="E431" s="407"/>
      <c r="F431" s="407"/>
      <c r="G431" s="407"/>
      <c r="H431" s="407"/>
      <c r="I431" s="407"/>
      <c r="J431" s="407"/>
      <c r="K431" s="472"/>
      <c r="L431" s="472"/>
      <c r="M431" s="472"/>
      <c r="N431" s="407"/>
      <c r="O431" s="407"/>
      <c r="P431" s="407"/>
      <c r="Q431" s="407"/>
      <c r="R431" s="407"/>
      <c r="S431" s="407"/>
      <c r="T431" s="407"/>
      <c r="U431" s="407"/>
      <c r="V431" s="407"/>
      <c r="W431" s="407"/>
      <c r="X431" s="407"/>
      <c r="Y431" s="407"/>
    </row>
    <row r="432" spans="1:25" x14ac:dyDescent="0.25">
      <c r="A432" s="470"/>
      <c r="B432" s="407"/>
      <c r="C432" s="471"/>
      <c r="D432" s="407"/>
      <c r="E432" s="407"/>
      <c r="F432" s="407"/>
      <c r="G432" s="407"/>
      <c r="H432" s="407"/>
      <c r="I432" s="407"/>
      <c r="J432" s="407"/>
      <c r="K432" s="472"/>
      <c r="L432" s="472"/>
      <c r="M432" s="472"/>
      <c r="N432" s="407"/>
      <c r="O432" s="407"/>
      <c r="P432" s="407"/>
      <c r="Q432" s="407"/>
      <c r="R432" s="407"/>
      <c r="S432" s="407"/>
      <c r="T432" s="407"/>
      <c r="U432" s="407"/>
      <c r="V432" s="407"/>
      <c r="W432" s="407"/>
      <c r="X432" s="407"/>
      <c r="Y432" s="407"/>
    </row>
    <row r="433" spans="1:25" x14ac:dyDescent="0.25">
      <c r="A433" s="470"/>
      <c r="B433" s="407"/>
      <c r="C433" s="471"/>
      <c r="D433" s="407"/>
      <c r="E433" s="407"/>
      <c r="F433" s="407"/>
      <c r="G433" s="407"/>
      <c r="H433" s="407"/>
      <c r="I433" s="407"/>
      <c r="J433" s="407"/>
      <c r="K433" s="472"/>
      <c r="L433" s="472"/>
      <c r="M433" s="472"/>
      <c r="N433" s="407"/>
      <c r="O433" s="407"/>
      <c r="P433" s="407"/>
      <c r="Q433" s="407"/>
      <c r="R433" s="407"/>
      <c r="S433" s="407"/>
      <c r="T433" s="407"/>
      <c r="U433" s="407"/>
      <c r="V433" s="407"/>
      <c r="W433" s="407"/>
      <c r="X433" s="407"/>
      <c r="Y433" s="407"/>
    </row>
    <row r="434" spans="1:25" x14ac:dyDescent="0.25">
      <c r="A434" s="470"/>
      <c r="B434" s="407"/>
      <c r="C434" s="471"/>
      <c r="D434" s="407"/>
      <c r="E434" s="407"/>
      <c r="F434" s="407"/>
      <c r="G434" s="407"/>
      <c r="H434" s="407"/>
      <c r="I434" s="407"/>
      <c r="J434" s="407"/>
      <c r="K434" s="472"/>
      <c r="L434" s="472"/>
      <c r="M434" s="472"/>
      <c r="N434" s="407"/>
      <c r="O434" s="407"/>
      <c r="P434" s="407"/>
      <c r="Q434" s="407"/>
      <c r="R434" s="407"/>
      <c r="S434" s="407"/>
      <c r="T434" s="407"/>
      <c r="U434" s="407"/>
      <c r="V434" s="407"/>
      <c r="W434" s="407"/>
      <c r="X434" s="407"/>
      <c r="Y434" s="407"/>
    </row>
    <row r="435" spans="1:25" x14ac:dyDescent="0.25">
      <c r="A435" s="470"/>
      <c r="B435" s="407"/>
      <c r="C435" s="471"/>
      <c r="D435" s="407"/>
      <c r="E435" s="407"/>
      <c r="F435" s="407"/>
      <c r="G435" s="407"/>
      <c r="H435" s="407"/>
      <c r="I435" s="407"/>
      <c r="J435" s="407"/>
      <c r="K435" s="472"/>
      <c r="L435" s="472"/>
      <c r="M435" s="472"/>
      <c r="N435" s="407"/>
      <c r="O435" s="407"/>
      <c r="P435" s="407"/>
      <c r="Q435" s="407"/>
      <c r="R435" s="407"/>
      <c r="S435" s="407"/>
      <c r="T435" s="407"/>
      <c r="U435" s="407"/>
      <c r="V435" s="407"/>
      <c r="W435" s="407"/>
      <c r="X435" s="407"/>
      <c r="Y435" s="407"/>
    </row>
    <row r="436" spans="1:25" x14ac:dyDescent="0.25">
      <c r="A436" s="470"/>
      <c r="B436" s="407"/>
      <c r="C436" s="471"/>
      <c r="D436" s="407"/>
      <c r="E436" s="407"/>
      <c r="F436" s="407"/>
      <c r="G436" s="407"/>
      <c r="H436" s="407"/>
      <c r="I436" s="407"/>
      <c r="J436" s="407"/>
      <c r="K436" s="472"/>
      <c r="L436" s="472"/>
      <c r="M436" s="472"/>
      <c r="N436" s="407"/>
      <c r="O436" s="407"/>
      <c r="P436" s="407"/>
      <c r="Q436" s="407"/>
      <c r="R436" s="407"/>
      <c r="S436" s="407"/>
      <c r="T436" s="407"/>
      <c r="U436" s="407"/>
      <c r="V436" s="407"/>
      <c r="W436" s="407"/>
      <c r="X436" s="407"/>
      <c r="Y436" s="407"/>
    </row>
    <row r="437" spans="1:25" x14ac:dyDescent="0.25">
      <c r="A437" s="470"/>
      <c r="B437" s="407"/>
      <c r="C437" s="471"/>
      <c r="D437" s="407"/>
      <c r="E437" s="407"/>
      <c r="F437" s="407"/>
      <c r="G437" s="407"/>
      <c r="H437" s="407"/>
      <c r="I437" s="407"/>
      <c r="J437" s="407"/>
      <c r="K437" s="472"/>
      <c r="L437" s="472"/>
      <c r="M437" s="472"/>
      <c r="N437" s="407"/>
      <c r="O437" s="407"/>
      <c r="P437" s="407"/>
      <c r="Q437" s="407"/>
      <c r="R437" s="407"/>
      <c r="S437" s="407"/>
      <c r="T437" s="407"/>
      <c r="U437" s="407"/>
      <c r="V437" s="407"/>
      <c r="W437" s="407"/>
      <c r="X437" s="407"/>
      <c r="Y437" s="407"/>
    </row>
    <row r="438" spans="1:25" x14ac:dyDescent="0.25">
      <c r="A438" s="470"/>
      <c r="B438" s="407"/>
      <c r="C438" s="471"/>
      <c r="D438" s="407"/>
      <c r="E438" s="407"/>
      <c r="F438" s="407"/>
      <c r="G438" s="407"/>
      <c r="H438" s="407"/>
      <c r="I438" s="407"/>
      <c r="J438" s="407"/>
      <c r="K438" s="472"/>
      <c r="L438" s="472"/>
      <c r="M438" s="472"/>
      <c r="N438" s="407"/>
      <c r="O438" s="407"/>
      <c r="P438" s="407"/>
      <c r="Q438" s="407"/>
      <c r="R438" s="407"/>
      <c r="S438" s="407"/>
      <c r="T438" s="407"/>
      <c r="U438" s="407"/>
      <c r="V438" s="407"/>
      <c r="W438" s="407"/>
      <c r="X438" s="407"/>
      <c r="Y438" s="407"/>
    </row>
    <row r="439" spans="1:25" x14ac:dyDescent="0.25">
      <c r="A439" s="470"/>
      <c r="B439" s="407"/>
      <c r="C439" s="471"/>
      <c r="D439" s="407"/>
      <c r="E439" s="407"/>
      <c r="F439" s="407"/>
      <c r="G439" s="407"/>
      <c r="H439" s="407"/>
      <c r="I439" s="407"/>
      <c r="J439" s="407"/>
      <c r="K439" s="472"/>
      <c r="L439" s="472"/>
      <c r="M439" s="472"/>
      <c r="N439" s="407"/>
      <c r="O439" s="407"/>
      <c r="P439" s="407"/>
      <c r="Q439" s="407"/>
      <c r="R439" s="407"/>
      <c r="S439" s="407"/>
      <c r="T439" s="407"/>
      <c r="U439" s="407"/>
      <c r="V439" s="407"/>
      <c r="W439" s="407"/>
      <c r="X439" s="407"/>
      <c r="Y439" s="407"/>
    </row>
    <row r="440" spans="1:25" x14ac:dyDescent="0.25">
      <c r="A440" s="470"/>
      <c r="B440" s="407"/>
      <c r="C440" s="471"/>
      <c r="D440" s="407"/>
      <c r="E440" s="407"/>
      <c r="F440" s="407"/>
      <c r="G440" s="407"/>
      <c r="H440" s="407"/>
      <c r="I440" s="407"/>
      <c r="J440" s="407"/>
      <c r="K440" s="472"/>
      <c r="L440" s="472"/>
      <c r="M440" s="472"/>
      <c r="N440" s="407"/>
      <c r="O440" s="407"/>
      <c r="P440" s="407"/>
      <c r="Q440" s="407"/>
      <c r="R440" s="407"/>
      <c r="S440" s="407"/>
      <c r="T440" s="407"/>
      <c r="U440" s="407"/>
      <c r="V440" s="407"/>
      <c r="W440" s="407"/>
      <c r="X440" s="407"/>
      <c r="Y440" s="407"/>
    </row>
    <row r="441" spans="1:25" x14ac:dyDescent="0.25">
      <c r="A441" s="470"/>
      <c r="B441" s="407"/>
      <c r="C441" s="471"/>
      <c r="D441" s="407"/>
      <c r="E441" s="407"/>
      <c r="F441" s="407"/>
      <c r="G441" s="407"/>
      <c r="H441" s="407"/>
      <c r="I441" s="407"/>
      <c r="J441" s="407"/>
      <c r="K441" s="472"/>
      <c r="L441" s="472"/>
      <c r="M441" s="472"/>
      <c r="N441" s="407"/>
      <c r="O441" s="407"/>
      <c r="P441" s="407"/>
      <c r="Q441" s="407"/>
      <c r="R441" s="407"/>
      <c r="S441" s="407"/>
      <c r="T441" s="407"/>
      <c r="U441" s="407"/>
      <c r="V441" s="407"/>
      <c r="W441" s="407"/>
      <c r="X441" s="407"/>
      <c r="Y441" s="407"/>
    </row>
    <row r="442" spans="1:25" x14ac:dyDescent="0.25">
      <c r="A442" s="470"/>
      <c r="B442" s="407"/>
      <c r="C442" s="471"/>
      <c r="D442" s="407"/>
      <c r="E442" s="407"/>
      <c r="F442" s="407"/>
      <c r="G442" s="407"/>
      <c r="H442" s="407"/>
      <c r="I442" s="407"/>
      <c r="J442" s="407"/>
      <c r="K442" s="472"/>
      <c r="L442" s="472"/>
      <c r="M442" s="472"/>
      <c r="N442" s="407"/>
      <c r="O442" s="407"/>
      <c r="P442" s="407"/>
      <c r="Q442" s="407"/>
      <c r="R442" s="407"/>
      <c r="S442" s="407"/>
      <c r="T442" s="407"/>
      <c r="U442" s="407"/>
      <c r="V442" s="407"/>
      <c r="W442" s="407"/>
      <c r="X442" s="407"/>
      <c r="Y442" s="407"/>
    </row>
    <row r="443" spans="1:25" x14ac:dyDescent="0.25">
      <c r="A443" s="470"/>
      <c r="B443" s="407"/>
      <c r="C443" s="471"/>
      <c r="D443" s="407"/>
      <c r="E443" s="407"/>
      <c r="F443" s="407"/>
      <c r="G443" s="407"/>
      <c r="H443" s="407"/>
      <c r="I443" s="407"/>
      <c r="J443" s="407"/>
      <c r="K443" s="472"/>
      <c r="L443" s="472"/>
      <c r="M443" s="472"/>
      <c r="N443" s="407"/>
      <c r="O443" s="407"/>
      <c r="P443" s="407"/>
      <c r="Q443" s="407"/>
      <c r="R443" s="407"/>
      <c r="S443" s="407"/>
      <c r="T443" s="407"/>
      <c r="U443" s="407"/>
      <c r="V443" s="407"/>
      <c r="W443" s="407"/>
      <c r="X443" s="407"/>
      <c r="Y443" s="407"/>
    </row>
    <row r="444" spans="1:25" x14ac:dyDescent="0.25">
      <c r="A444" s="470"/>
      <c r="B444" s="407"/>
      <c r="C444" s="471"/>
      <c r="D444" s="407"/>
      <c r="E444" s="407"/>
      <c r="F444" s="407"/>
      <c r="G444" s="407"/>
      <c r="H444" s="407"/>
      <c r="I444" s="407"/>
      <c r="J444" s="407"/>
      <c r="K444" s="472"/>
      <c r="L444" s="472"/>
      <c r="M444" s="472"/>
      <c r="N444" s="407"/>
      <c r="O444" s="407"/>
      <c r="P444" s="407"/>
      <c r="Q444" s="407"/>
      <c r="R444" s="407"/>
      <c r="S444" s="407"/>
      <c r="T444" s="407"/>
      <c r="U444" s="407"/>
      <c r="V444" s="407"/>
      <c r="W444" s="407"/>
      <c r="X444" s="407"/>
      <c r="Y444" s="407"/>
    </row>
    <row r="445" spans="1:25" x14ac:dyDescent="0.25">
      <c r="A445" s="470"/>
      <c r="B445" s="407"/>
      <c r="C445" s="471"/>
      <c r="D445" s="407"/>
      <c r="E445" s="407"/>
      <c r="F445" s="407"/>
      <c r="G445" s="407"/>
      <c r="H445" s="407"/>
      <c r="I445" s="407"/>
      <c r="J445" s="407"/>
      <c r="K445" s="472"/>
      <c r="L445" s="472"/>
      <c r="M445" s="472"/>
      <c r="N445" s="407"/>
      <c r="O445" s="407"/>
      <c r="P445" s="407"/>
      <c r="Q445" s="407"/>
      <c r="R445" s="407"/>
      <c r="S445" s="407"/>
      <c r="T445" s="407"/>
      <c r="U445" s="407"/>
      <c r="V445" s="407"/>
      <c r="W445" s="407"/>
      <c r="X445" s="407"/>
      <c r="Y445" s="407"/>
    </row>
    <row r="446" spans="1:25" x14ac:dyDescent="0.25">
      <c r="A446" s="470"/>
      <c r="B446" s="407"/>
      <c r="C446" s="471"/>
      <c r="D446" s="407"/>
      <c r="E446" s="407"/>
      <c r="F446" s="407"/>
      <c r="G446" s="407"/>
      <c r="H446" s="407"/>
      <c r="I446" s="407"/>
      <c r="J446" s="407"/>
      <c r="K446" s="472"/>
      <c r="L446" s="472"/>
      <c r="M446" s="472"/>
      <c r="N446" s="407"/>
      <c r="O446" s="407"/>
      <c r="P446" s="407"/>
      <c r="Q446" s="407"/>
      <c r="R446" s="407"/>
      <c r="S446" s="407"/>
      <c r="T446" s="407"/>
      <c r="U446" s="407"/>
      <c r="V446" s="407"/>
      <c r="W446" s="407"/>
      <c r="X446" s="407"/>
      <c r="Y446" s="407"/>
    </row>
    <row r="447" spans="1:25" x14ac:dyDescent="0.25">
      <c r="A447" s="470"/>
      <c r="B447" s="407"/>
      <c r="C447" s="471"/>
      <c r="D447" s="407"/>
      <c r="E447" s="407"/>
      <c r="F447" s="407"/>
      <c r="G447" s="407"/>
      <c r="H447" s="407"/>
      <c r="I447" s="407"/>
      <c r="J447" s="407"/>
      <c r="K447" s="472"/>
      <c r="L447" s="472"/>
      <c r="M447" s="472"/>
      <c r="N447" s="407"/>
      <c r="O447" s="407"/>
      <c r="P447" s="407"/>
      <c r="Q447" s="407"/>
      <c r="R447" s="407"/>
      <c r="S447" s="407"/>
      <c r="T447" s="407"/>
      <c r="U447" s="407"/>
      <c r="V447" s="407"/>
      <c r="W447" s="407"/>
      <c r="X447" s="407"/>
      <c r="Y447" s="407"/>
    </row>
    <row r="448" spans="1:25" x14ac:dyDescent="0.25">
      <c r="A448" s="470"/>
      <c r="B448" s="407"/>
      <c r="C448" s="471"/>
      <c r="D448" s="407"/>
      <c r="E448" s="407"/>
      <c r="F448" s="407"/>
      <c r="G448" s="407"/>
      <c r="H448" s="407"/>
      <c r="I448" s="407"/>
      <c r="J448" s="407"/>
      <c r="K448" s="472"/>
      <c r="L448" s="472"/>
      <c r="M448" s="472"/>
      <c r="N448" s="407"/>
      <c r="O448" s="407"/>
      <c r="P448" s="407"/>
      <c r="Q448" s="407"/>
      <c r="R448" s="407"/>
      <c r="S448" s="407"/>
      <c r="T448" s="407"/>
      <c r="U448" s="407"/>
      <c r="V448" s="407"/>
      <c r="W448" s="407"/>
      <c r="X448" s="407"/>
      <c r="Y448" s="407"/>
    </row>
    <row r="449" spans="1:25" x14ac:dyDescent="0.25">
      <c r="A449" s="470"/>
      <c r="B449" s="407"/>
      <c r="C449" s="471"/>
      <c r="D449" s="407"/>
      <c r="E449" s="407"/>
      <c r="F449" s="407"/>
      <c r="G449" s="407"/>
      <c r="H449" s="407"/>
      <c r="I449" s="407"/>
      <c r="J449" s="407"/>
      <c r="K449" s="472"/>
      <c r="L449" s="472"/>
      <c r="M449" s="472"/>
      <c r="N449" s="407"/>
      <c r="O449" s="407"/>
      <c r="P449" s="407"/>
      <c r="Q449" s="407"/>
      <c r="R449" s="407"/>
      <c r="S449" s="407"/>
      <c r="T449" s="407"/>
      <c r="U449" s="407"/>
      <c r="V449" s="407"/>
      <c r="W449" s="407"/>
      <c r="X449" s="407"/>
      <c r="Y449" s="407"/>
    </row>
    <row r="450" spans="1:25" x14ac:dyDescent="0.25">
      <c r="A450" s="470"/>
      <c r="B450" s="407"/>
      <c r="C450" s="471"/>
      <c r="D450" s="407"/>
      <c r="E450" s="407"/>
      <c r="F450" s="407"/>
      <c r="G450" s="407"/>
      <c r="H450" s="407"/>
      <c r="I450" s="407"/>
      <c r="J450" s="407"/>
      <c r="K450" s="472"/>
      <c r="L450" s="472"/>
      <c r="M450" s="472"/>
      <c r="N450" s="407"/>
      <c r="O450" s="407"/>
      <c r="P450" s="407"/>
      <c r="Q450" s="407"/>
      <c r="R450" s="407"/>
      <c r="S450" s="407"/>
      <c r="T450" s="407"/>
      <c r="U450" s="407"/>
      <c r="V450" s="407"/>
      <c r="W450" s="407"/>
      <c r="X450" s="407"/>
      <c r="Y450" s="407"/>
    </row>
    <row r="451" spans="1:25" x14ac:dyDescent="0.25">
      <c r="A451" s="470"/>
      <c r="B451" s="407"/>
      <c r="C451" s="471"/>
      <c r="D451" s="407"/>
      <c r="E451" s="407"/>
      <c r="F451" s="407"/>
      <c r="G451" s="407"/>
      <c r="H451" s="407"/>
      <c r="I451" s="407"/>
      <c r="J451" s="407"/>
      <c r="K451" s="472"/>
      <c r="L451" s="472"/>
      <c r="M451" s="472"/>
      <c r="N451" s="407"/>
      <c r="O451" s="407"/>
      <c r="P451" s="407"/>
      <c r="Q451" s="407"/>
      <c r="R451" s="407"/>
      <c r="S451" s="407"/>
      <c r="T451" s="407"/>
      <c r="U451" s="407"/>
      <c r="V451" s="407"/>
      <c r="W451" s="407"/>
      <c r="X451" s="407"/>
      <c r="Y451" s="407"/>
    </row>
    <row r="452" spans="1:25" x14ac:dyDescent="0.25">
      <c r="A452" s="470"/>
      <c r="B452" s="407"/>
      <c r="C452" s="471"/>
      <c r="D452" s="407"/>
      <c r="E452" s="407"/>
      <c r="F452" s="407"/>
      <c r="G452" s="407"/>
      <c r="H452" s="407"/>
      <c r="I452" s="407"/>
      <c r="J452" s="407"/>
      <c r="K452" s="472"/>
      <c r="L452" s="472"/>
      <c r="M452" s="472"/>
      <c r="N452" s="407"/>
      <c r="O452" s="407"/>
      <c r="P452" s="407"/>
      <c r="Q452" s="407"/>
      <c r="R452" s="407"/>
      <c r="S452" s="407"/>
      <c r="T452" s="407"/>
      <c r="U452" s="407"/>
      <c r="V452" s="407"/>
      <c r="W452" s="407"/>
      <c r="X452" s="407"/>
      <c r="Y452" s="407"/>
    </row>
    <row r="453" spans="1:25" x14ac:dyDescent="0.25">
      <c r="A453" s="470"/>
      <c r="B453" s="407"/>
      <c r="C453" s="471"/>
      <c r="D453" s="407"/>
      <c r="E453" s="407"/>
      <c r="F453" s="407"/>
      <c r="G453" s="407"/>
      <c r="H453" s="407"/>
      <c r="I453" s="407"/>
      <c r="J453" s="407"/>
      <c r="K453" s="472"/>
      <c r="L453" s="472"/>
      <c r="M453" s="472"/>
      <c r="N453" s="407"/>
      <c r="O453" s="407"/>
      <c r="P453" s="407"/>
      <c r="Q453" s="407"/>
      <c r="R453" s="407"/>
      <c r="S453" s="407"/>
      <c r="T453" s="407"/>
      <c r="U453" s="407"/>
      <c r="V453" s="407"/>
      <c r="W453" s="407"/>
      <c r="X453" s="407"/>
      <c r="Y453" s="407"/>
    </row>
    <row r="454" spans="1:25" x14ac:dyDescent="0.25">
      <c r="A454" s="470"/>
      <c r="B454" s="407"/>
      <c r="C454" s="471"/>
      <c r="D454" s="407"/>
      <c r="E454" s="407"/>
      <c r="F454" s="407"/>
      <c r="G454" s="407"/>
      <c r="H454" s="407"/>
      <c r="I454" s="407"/>
      <c r="J454" s="407"/>
      <c r="K454" s="472"/>
      <c r="L454" s="472"/>
      <c r="M454" s="472"/>
      <c r="N454" s="407"/>
      <c r="O454" s="407"/>
      <c r="P454" s="407"/>
      <c r="Q454" s="407"/>
      <c r="R454" s="407"/>
      <c r="S454" s="407"/>
      <c r="T454" s="407"/>
      <c r="U454" s="407"/>
      <c r="V454" s="407"/>
      <c r="W454" s="407"/>
      <c r="X454" s="407"/>
      <c r="Y454" s="407"/>
    </row>
    <row r="455" spans="1:25" x14ac:dyDescent="0.25">
      <c r="A455" s="470"/>
      <c r="B455" s="407"/>
      <c r="C455" s="471"/>
      <c r="D455" s="407"/>
      <c r="E455" s="407"/>
      <c r="F455" s="407"/>
      <c r="G455" s="407"/>
      <c r="H455" s="407"/>
      <c r="I455" s="407"/>
      <c r="J455" s="407"/>
      <c r="K455" s="472"/>
      <c r="L455" s="472"/>
      <c r="M455" s="472"/>
      <c r="N455" s="407"/>
      <c r="O455" s="407"/>
      <c r="P455" s="407"/>
      <c r="Q455" s="407"/>
      <c r="R455" s="407"/>
      <c r="S455" s="407"/>
      <c r="T455" s="407"/>
      <c r="U455" s="407"/>
      <c r="V455" s="407"/>
      <c r="W455" s="407"/>
      <c r="X455" s="407"/>
      <c r="Y455" s="407"/>
    </row>
    <row r="456" spans="1:25" x14ac:dyDescent="0.25">
      <c r="A456" s="470"/>
      <c r="B456" s="407"/>
      <c r="C456" s="471"/>
      <c r="D456" s="407"/>
      <c r="E456" s="407"/>
      <c r="F456" s="407"/>
      <c r="G456" s="407"/>
      <c r="H456" s="407"/>
      <c r="I456" s="407"/>
      <c r="J456" s="407"/>
      <c r="K456" s="472"/>
      <c r="L456" s="472"/>
      <c r="M456" s="472"/>
      <c r="N456" s="407"/>
      <c r="O456" s="407"/>
      <c r="P456" s="407"/>
      <c r="Q456" s="407"/>
      <c r="R456" s="407"/>
      <c r="S456" s="407"/>
      <c r="T456" s="407"/>
      <c r="U456" s="407"/>
      <c r="V456" s="407"/>
      <c r="W456" s="407"/>
      <c r="X456" s="407"/>
      <c r="Y456" s="407"/>
    </row>
    <row r="457" spans="1:25" x14ac:dyDescent="0.25">
      <c r="A457" s="470"/>
      <c r="B457" s="407"/>
      <c r="C457" s="471"/>
      <c r="D457" s="407"/>
      <c r="E457" s="407"/>
      <c r="F457" s="407"/>
      <c r="G457" s="407"/>
      <c r="H457" s="407"/>
      <c r="I457" s="407"/>
      <c r="J457" s="407"/>
      <c r="K457" s="472"/>
      <c r="L457" s="472"/>
      <c r="M457" s="472"/>
      <c r="N457" s="407"/>
      <c r="O457" s="407"/>
      <c r="P457" s="407"/>
      <c r="Q457" s="407"/>
      <c r="R457" s="407"/>
      <c r="S457" s="407"/>
      <c r="T457" s="407"/>
      <c r="U457" s="407"/>
      <c r="V457" s="407"/>
      <c r="W457" s="407"/>
      <c r="X457" s="407"/>
      <c r="Y457" s="407"/>
    </row>
    <row r="458" spans="1:25" x14ac:dyDescent="0.25">
      <c r="A458" s="470"/>
      <c r="B458" s="407"/>
      <c r="C458" s="471"/>
      <c r="D458" s="407"/>
      <c r="E458" s="407"/>
      <c r="F458" s="407"/>
      <c r="G458" s="407"/>
      <c r="H458" s="407"/>
      <c r="I458" s="407"/>
      <c r="J458" s="407"/>
      <c r="K458" s="472"/>
      <c r="L458" s="472"/>
      <c r="M458" s="472"/>
      <c r="N458" s="407"/>
      <c r="O458" s="407"/>
      <c r="P458" s="407"/>
      <c r="Q458" s="407"/>
      <c r="R458" s="407"/>
      <c r="S458" s="407"/>
      <c r="T458" s="407"/>
      <c r="U458" s="407"/>
      <c r="V458" s="407"/>
      <c r="W458" s="407"/>
      <c r="X458" s="407"/>
      <c r="Y458" s="407"/>
    </row>
    <row r="459" spans="1:25" x14ac:dyDescent="0.25">
      <c r="A459" s="470"/>
      <c r="B459" s="407"/>
      <c r="C459" s="471"/>
      <c r="D459" s="407"/>
      <c r="E459" s="407"/>
      <c r="F459" s="407"/>
      <c r="G459" s="407"/>
      <c r="H459" s="407"/>
      <c r="I459" s="407"/>
      <c r="J459" s="407"/>
      <c r="K459" s="472"/>
      <c r="L459" s="472"/>
      <c r="M459" s="472"/>
      <c r="N459" s="407"/>
      <c r="O459" s="407"/>
      <c r="P459" s="407"/>
      <c r="Q459" s="407"/>
      <c r="R459" s="407"/>
      <c r="S459" s="407"/>
      <c r="T459" s="407"/>
      <c r="U459" s="407"/>
      <c r="V459" s="407"/>
      <c r="W459" s="407"/>
      <c r="X459" s="407"/>
      <c r="Y459" s="407"/>
    </row>
    <row r="460" spans="1:25" x14ac:dyDescent="0.25">
      <c r="A460" s="470"/>
      <c r="B460" s="407"/>
      <c r="C460" s="471"/>
      <c r="D460" s="407"/>
      <c r="E460" s="407"/>
      <c r="F460" s="407"/>
      <c r="G460" s="407"/>
      <c r="H460" s="407"/>
      <c r="I460" s="407"/>
      <c r="J460" s="407"/>
      <c r="K460" s="472"/>
      <c r="L460" s="472"/>
      <c r="M460" s="472"/>
      <c r="N460" s="407"/>
      <c r="O460" s="407"/>
      <c r="P460" s="407"/>
      <c r="Q460" s="407"/>
      <c r="R460" s="407"/>
      <c r="S460" s="407"/>
      <c r="T460" s="407"/>
      <c r="U460" s="407"/>
      <c r="V460" s="407"/>
      <c r="W460" s="407"/>
      <c r="X460" s="407"/>
      <c r="Y460" s="407"/>
    </row>
    <row r="461" spans="1:25" x14ac:dyDescent="0.25">
      <c r="A461" s="470"/>
      <c r="B461" s="407"/>
      <c r="C461" s="471"/>
      <c r="D461" s="407"/>
      <c r="E461" s="407"/>
      <c r="F461" s="407"/>
      <c r="G461" s="407"/>
      <c r="H461" s="407"/>
      <c r="I461" s="407"/>
      <c r="J461" s="407"/>
      <c r="K461" s="472"/>
      <c r="L461" s="472"/>
      <c r="M461" s="472"/>
      <c r="N461" s="407"/>
      <c r="O461" s="407"/>
      <c r="P461" s="407"/>
      <c r="Q461" s="407"/>
      <c r="R461" s="407"/>
      <c r="S461" s="407"/>
      <c r="T461" s="407"/>
      <c r="U461" s="407"/>
      <c r="V461" s="407"/>
      <c r="W461" s="407"/>
      <c r="X461" s="407"/>
      <c r="Y461" s="407"/>
    </row>
    <row r="462" spans="1:25" x14ac:dyDescent="0.25">
      <c r="A462" s="470"/>
      <c r="B462" s="407"/>
      <c r="C462" s="471"/>
      <c r="D462" s="407"/>
      <c r="E462" s="407"/>
      <c r="F462" s="407"/>
      <c r="G462" s="407"/>
      <c r="H462" s="407"/>
      <c r="I462" s="407"/>
      <c r="J462" s="407"/>
      <c r="K462" s="472"/>
      <c r="L462" s="472"/>
      <c r="M462" s="472"/>
      <c r="N462" s="407"/>
      <c r="O462" s="407"/>
      <c r="P462" s="407"/>
      <c r="Q462" s="407"/>
      <c r="R462" s="407"/>
      <c r="S462" s="407"/>
      <c r="T462" s="407"/>
      <c r="U462" s="407"/>
      <c r="V462" s="407"/>
      <c r="W462" s="407"/>
      <c r="X462" s="407"/>
      <c r="Y462" s="407"/>
    </row>
    <row r="463" spans="1:25" x14ac:dyDescent="0.25">
      <c r="A463" s="470"/>
      <c r="B463" s="407"/>
      <c r="C463" s="471"/>
      <c r="D463" s="407"/>
      <c r="E463" s="407"/>
      <c r="F463" s="407"/>
      <c r="G463" s="407"/>
      <c r="H463" s="407"/>
      <c r="I463" s="407"/>
      <c r="J463" s="407"/>
      <c r="K463" s="472"/>
      <c r="L463" s="472"/>
      <c r="M463" s="472"/>
      <c r="N463" s="407"/>
      <c r="O463" s="407"/>
      <c r="P463" s="407"/>
      <c r="Q463" s="407"/>
      <c r="R463" s="407"/>
      <c r="S463" s="407"/>
      <c r="T463" s="407"/>
      <c r="U463" s="407"/>
      <c r="V463" s="407"/>
      <c r="W463" s="407"/>
      <c r="X463" s="407"/>
      <c r="Y463" s="407"/>
    </row>
    <row r="464" spans="1:25" x14ac:dyDescent="0.25">
      <c r="A464" s="470"/>
      <c r="B464" s="407"/>
      <c r="C464" s="471"/>
      <c r="D464" s="407"/>
      <c r="E464" s="407"/>
      <c r="F464" s="407"/>
      <c r="G464" s="407"/>
      <c r="H464" s="407"/>
      <c r="I464" s="407"/>
      <c r="J464" s="407"/>
      <c r="K464" s="472"/>
      <c r="L464" s="472"/>
      <c r="M464" s="472"/>
      <c r="N464" s="407"/>
      <c r="O464" s="407"/>
      <c r="P464" s="407"/>
      <c r="Q464" s="407"/>
      <c r="R464" s="407"/>
      <c r="S464" s="407"/>
      <c r="T464" s="407"/>
      <c r="U464" s="407"/>
      <c r="V464" s="407"/>
      <c r="W464" s="407"/>
      <c r="X464" s="407"/>
      <c r="Y464" s="407"/>
    </row>
    <row r="465" spans="1:25" x14ac:dyDescent="0.25">
      <c r="A465" s="470"/>
      <c r="B465" s="407"/>
      <c r="C465" s="471"/>
      <c r="D465" s="407"/>
      <c r="E465" s="407"/>
      <c r="F465" s="407"/>
      <c r="G465" s="407"/>
      <c r="H465" s="407"/>
      <c r="I465" s="407"/>
      <c r="J465" s="407"/>
      <c r="K465" s="472"/>
      <c r="L465" s="472"/>
      <c r="M465" s="472"/>
      <c r="N465" s="407"/>
      <c r="O465" s="407"/>
      <c r="P465" s="407"/>
      <c r="Q465" s="407"/>
      <c r="R465" s="407"/>
      <c r="S465" s="407"/>
      <c r="T465" s="407"/>
      <c r="U465" s="407"/>
      <c r="V465" s="407"/>
      <c r="W465" s="407"/>
      <c r="X465" s="407"/>
      <c r="Y465" s="407"/>
    </row>
    <row r="466" spans="1:25" x14ac:dyDescent="0.25">
      <c r="A466" s="470"/>
      <c r="B466" s="407"/>
      <c r="C466" s="471"/>
      <c r="D466" s="407"/>
      <c r="E466" s="407"/>
      <c r="F466" s="407"/>
      <c r="G466" s="407"/>
      <c r="H466" s="407"/>
      <c r="I466" s="407"/>
      <c r="J466" s="407"/>
      <c r="K466" s="472"/>
      <c r="L466" s="472"/>
      <c r="M466" s="472"/>
      <c r="N466" s="407"/>
      <c r="O466" s="407"/>
      <c r="P466" s="407"/>
      <c r="Q466" s="407"/>
      <c r="R466" s="407"/>
      <c r="S466" s="407"/>
      <c r="T466" s="407"/>
      <c r="U466" s="407"/>
      <c r="V466" s="407"/>
      <c r="W466" s="407"/>
      <c r="X466" s="407"/>
      <c r="Y466" s="407"/>
    </row>
    <row r="467" spans="1:25" x14ac:dyDescent="0.25">
      <c r="A467" s="470"/>
      <c r="B467" s="407"/>
      <c r="C467" s="471"/>
      <c r="D467" s="407"/>
      <c r="E467" s="407"/>
      <c r="F467" s="407"/>
      <c r="G467" s="407"/>
      <c r="H467" s="407"/>
      <c r="I467" s="407"/>
      <c r="J467" s="407"/>
      <c r="K467" s="472"/>
      <c r="L467" s="472"/>
      <c r="M467" s="472"/>
      <c r="N467" s="407"/>
      <c r="O467" s="407"/>
      <c r="P467" s="407"/>
      <c r="Q467" s="407"/>
      <c r="R467" s="407"/>
      <c r="S467" s="407"/>
      <c r="T467" s="407"/>
      <c r="U467" s="407"/>
      <c r="V467" s="407"/>
      <c r="W467" s="407"/>
      <c r="X467" s="407"/>
      <c r="Y467" s="407"/>
    </row>
    <row r="468" spans="1:25" x14ac:dyDescent="0.25">
      <c r="A468" s="470"/>
      <c r="B468" s="407"/>
      <c r="C468" s="471"/>
      <c r="D468" s="407"/>
      <c r="E468" s="407"/>
      <c r="F468" s="407"/>
      <c r="G468" s="407"/>
      <c r="H468" s="407"/>
      <c r="I468" s="407"/>
      <c r="J468" s="407"/>
      <c r="K468" s="472"/>
      <c r="L468" s="472"/>
      <c r="M468" s="472"/>
      <c r="N468" s="407"/>
      <c r="O468" s="407"/>
      <c r="P468" s="407"/>
      <c r="Q468" s="407"/>
      <c r="R468" s="407"/>
      <c r="S468" s="407"/>
      <c r="T468" s="407"/>
      <c r="U468" s="407"/>
      <c r="V468" s="407"/>
      <c r="W468" s="407"/>
      <c r="X468" s="407"/>
      <c r="Y468" s="407"/>
    </row>
    <row r="469" spans="1:25" x14ac:dyDescent="0.25">
      <c r="A469" s="470"/>
      <c r="B469" s="407"/>
      <c r="C469" s="471"/>
      <c r="D469" s="407"/>
      <c r="E469" s="407"/>
      <c r="F469" s="407"/>
      <c r="G469" s="407"/>
      <c r="H469" s="407"/>
      <c r="I469" s="407"/>
      <c r="J469" s="407"/>
      <c r="K469" s="472"/>
      <c r="L469" s="472"/>
      <c r="M469" s="472"/>
      <c r="N469" s="407"/>
      <c r="O469" s="407"/>
      <c r="P469" s="407"/>
      <c r="Q469" s="407"/>
      <c r="R469" s="407"/>
      <c r="S469" s="407"/>
      <c r="T469" s="407"/>
      <c r="U469" s="407"/>
      <c r="V469" s="407"/>
      <c r="W469" s="407"/>
      <c r="X469" s="407"/>
      <c r="Y469" s="407"/>
    </row>
    <row r="470" spans="1:25" x14ac:dyDescent="0.25">
      <c r="A470" s="470"/>
      <c r="B470" s="407"/>
      <c r="C470" s="471"/>
      <c r="D470" s="407"/>
      <c r="E470" s="407"/>
      <c r="F470" s="407"/>
      <c r="G470" s="407"/>
      <c r="H470" s="407"/>
      <c r="I470" s="407"/>
      <c r="J470" s="407"/>
      <c r="K470" s="472"/>
      <c r="L470" s="472"/>
      <c r="M470" s="472"/>
      <c r="N470" s="407"/>
      <c r="O470" s="407"/>
      <c r="P470" s="407"/>
      <c r="Q470" s="407"/>
      <c r="R470" s="407"/>
      <c r="S470" s="407"/>
      <c r="T470" s="407"/>
      <c r="U470" s="407"/>
      <c r="V470" s="407"/>
      <c r="W470" s="407"/>
      <c r="X470" s="407"/>
      <c r="Y470" s="407"/>
    </row>
    <row r="471" spans="1:25" x14ac:dyDescent="0.25">
      <c r="A471" s="470"/>
      <c r="B471" s="407"/>
      <c r="C471" s="471"/>
      <c r="D471" s="407"/>
      <c r="E471" s="407"/>
      <c r="F471" s="407"/>
      <c r="G471" s="407"/>
      <c r="H471" s="407"/>
      <c r="I471" s="407"/>
      <c r="J471" s="407"/>
      <c r="K471" s="472"/>
      <c r="L471" s="472"/>
      <c r="M471" s="472"/>
      <c r="N471" s="407"/>
      <c r="O471" s="407"/>
      <c r="P471" s="407"/>
      <c r="Q471" s="407"/>
      <c r="R471" s="407"/>
      <c r="S471" s="407"/>
      <c r="T471" s="407"/>
      <c r="U471" s="407"/>
      <c r="V471" s="407"/>
      <c r="W471" s="407"/>
      <c r="X471" s="407"/>
      <c r="Y471" s="407"/>
    </row>
    <row r="472" spans="1:25" x14ac:dyDescent="0.25">
      <c r="A472" s="470"/>
      <c r="B472" s="407"/>
      <c r="C472" s="471"/>
      <c r="D472" s="407"/>
      <c r="E472" s="407"/>
      <c r="F472" s="407"/>
      <c r="G472" s="407"/>
      <c r="H472" s="407"/>
      <c r="I472" s="407"/>
      <c r="J472" s="407"/>
      <c r="K472" s="472"/>
      <c r="L472" s="472"/>
      <c r="M472" s="472"/>
      <c r="N472" s="407"/>
      <c r="O472" s="407"/>
      <c r="P472" s="407"/>
      <c r="Q472" s="407"/>
      <c r="R472" s="407"/>
      <c r="S472" s="407"/>
      <c r="T472" s="407"/>
      <c r="U472" s="407"/>
      <c r="V472" s="407"/>
      <c r="W472" s="407"/>
      <c r="X472" s="407"/>
      <c r="Y472" s="407"/>
    </row>
    <row r="473" spans="1:25" x14ac:dyDescent="0.25">
      <c r="A473" s="470"/>
      <c r="B473" s="407"/>
      <c r="C473" s="471"/>
      <c r="D473" s="407"/>
      <c r="E473" s="407"/>
      <c r="F473" s="407"/>
      <c r="G473" s="407"/>
      <c r="H473" s="407"/>
      <c r="I473" s="407"/>
      <c r="J473" s="407"/>
      <c r="K473" s="472"/>
      <c r="L473" s="472"/>
      <c r="M473" s="472"/>
      <c r="N473" s="407"/>
      <c r="O473" s="407"/>
      <c r="P473" s="407"/>
      <c r="Q473" s="407"/>
      <c r="R473" s="407"/>
      <c r="S473" s="407"/>
      <c r="T473" s="407"/>
      <c r="U473" s="407"/>
      <c r="V473" s="407"/>
      <c r="W473" s="407"/>
      <c r="X473" s="407"/>
      <c r="Y473" s="407"/>
    </row>
    <row r="474" spans="1:25" x14ac:dyDescent="0.25">
      <c r="A474" s="470"/>
      <c r="B474" s="407"/>
      <c r="C474" s="471"/>
      <c r="D474" s="407"/>
      <c r="E474" s="407"/>
      <c r="F474" s="407"/>
      <c r="G474" s="407"/>
      <c r="H474" s="407"/>
      <c r="I474" s="407"/>
      <c r="J474" s="407"/>
      <c r="K474" s="472"/>
      <c r="L474" s="472"/>
      <c r="M474" s="472"/>
      <c r="N474" s="407"/>
      <c r="O474" s="407"/>
      <c r="P474" s="407"/>
      <c r="Q474" s="407"/>
      <c r="R474" s="407"/>
      <c r="S474" s="407"/>
      <c r="T474" s="407"/>
      <c r="U474" s="407"/>
      <c r="V474" s="407"/>
      <c r="W474" s="407"/>
      <c r="X474" s="407"/>
      <c r="Y474" s="407"/>
    </row>
    <row r="475" spans="1:25" x14ac:dyDescent="0.25">
      <c r="A475" s="470"/>
      <c r="B475" s="407"/>
      <c r="C475" s="471"/>
      <c r="D475" s="407"/>
      <c r="E475" s="407"/>
      <c r="F475" s="407"/>
      <c r="G475" s="407"/>
      <c r="H475" s="407"/>
      <c r="I475" s="407"/>
      <c r="J475" s="407"/>
      <c r="K475" s="472"/>
      <c r="L475" s="472"/>
      <c r="M475" s="472"/>
      <c r="N475" s="407"/>
      <c r="O475" s="407"/>
      <c r="P475" s="407"/>
      <c r="Q475" s="407"/>
      <c r="R475" s="407"/>
      <c r="S475" s="407"/>
      <c r="T475" s="407"/>
      <c r="U475" s="407"/>
      <c r="V475" s="407"/>
      <c r="W475" s="407"/>
      <c r="X475" s="407"/>
      <c r="Y475" s="407"/>
    </row>
    <row r="476" spans="1:25" x14ac:dyDescent="0.25">
      <c r="A476" s="470"/>
      <c r="B476" s="407"/>
      <c r="C476" s="471"/>
      <c r="D476" s="407"/>
      <c r="E476" s="407"/>
      <c r="F476" s="407"/>
      <c r="G476" s="407"/>
      <c r="H476" s="407"/>
      <c r="I476" s="407"/>
      <c r="J476" s="407"/>
      <c r="K476" s="472"/>
      <c r="L476" s="472"/>
      <c r="M476" s="472"/>
      <c r="N476" s="407"/>
      <c r="O476" s="407"/>
      <c r="P476" s="407"/>
      <c r="Q476" s="407"/>
      <c r="R476" s="407"/>
      <c r="S476" s="407"/>
      <c r="T476" s="407"/>
      <c r="U476" s="407"/>
      <c r="V476" s="407"/>
      <c r="W476" s="407"/>
      <c r="X476" s="407"/>
      <c r="Y476" s="407"/>
    </row>
    <row r="477" spans="1:25" x14ac:dyDescent="0.25">
      <c r="A477" s="470"/>
      <c r="B477" s="407"/>
      <c r="C477" s="471"/>
      <c r="D477" s="407"/>
      <c r="E477" s="407"/>
      <c r="F477" s="407"/>
      <c r="G477" s="407"/>
      <c r="H477" s="407"/>
      <c r="I477" s="407"/>
      <c r="J477" s="407"/>
      <c r="K477" s="472"/>
      <c r="L477" s="472"/>
      <c r="M477" s="472"/>
      <c r="N477" s="407"/>
      <c r="O477" s="407"/>
      <c r="P477" s="407"/>
      <c r="Q477" s="407"/>
      <c r="R477" s="407"/>
      <c r="S477" s="407"/>
      <c r="T477" s="407"/>
      <c r="U477" s="407"/>
      <c r="V477" s="407"/>
      <c r="W477" s="407"/>
      <c r="X477" s="407"/>
      <c r="Y477" s="407"/>
    </row>
    <row r="478" spans="1:25" x14ac:dyDescent="0.25">
      <c r="A478" s="470"/>
      <c r="B478" s="407"/>
      <c r="C478" s="471"/>
      <c r="D478" s="407"/>
      <c r="E478" s="407"/>
      <c r="F478" s="407"/>
      <c r="G478" s="407"/>
      <c r="H478" s="407"/>
      <c r="I478" s="407"/>
      <c r="J478" s="407"/>
      <c r="K478" s="472"/>
      <c r="L478" s="472"/>
      <c r="M478" s="472"/>
      <c r="N478" s="407"/>
      <c r="O478" s="407"/>
      <c r="P478" s="407"/>
      <c r="Q478" s="407"/>
      <c r="R478" s="407"/>
      <c r="S478" s="407"/>
      <c r="T478" s="407"/>
      <c r="U478" s="407"/>
      <c r="V478" s="407"/>
      <c r="W478" s="407"/>
      <c r="X478" s="407"/>
      <c r="Y478" s="407"/>
    </row>
    <row r="479" spans="1:25" x14ac:dyDescent="0.25">
      <c r="A479" s="470"/>
      <c r="B479" s="407"/>
      <c r="C479" s="471"/>
      <c r="D479" s="407"/>
      <c r="E479" s="407"/>
      <c r="F479" s="407"/>
      <c r="G479" s="407"/>
      <c r="H479" s="407"/>
      <c r="I479" s="407"/>
      <c r="J479" s="407"/>
      <c r="K479" s="472"/>
      <c r="L479" s="472"/>
      <c r="M479" s="472"/>
      <c r="N479" s="407"/>
      <c r="O479" s="407"/>
      <c r="P479" s="407"/>
      <c r="Q479" s="407"/>
      <c r="R479" s="407"/>
      <c r="S479" s="407"/>
      <c r="T479" s="407"/>
      <c r="U479" s="407"/>
      <c r="V479" s="407"/>
      <c r="W479" s="407"/>
      <c r="X479" s="407"/>
      <c r="Y479" s="407"/>
    </row>
    <row r="480" spans="1:25" x14ac:dyDescent="0.25">
      <c r="A480" s="470"/>
      <c r="B480" s="407"/>
      <c r="C480" s="471"/>
      <c r="D480" s="407"/>
      <c r="E480" s="407"/>
      <c r="F480" s="407"/>
      <c r="G480" s="407"/>
      <c r="H480" s="407"/>
      <c r="I480" s="407"/>
      <c r="J480" s="407"/>
      <c r="K480" s="472"/>
      <c r="L480" s="472"/>
      <c r="M480" s="472"/>
      <c r="N480" s="407"/>
      <c r="O480" s="407"/>
      <c r="P480" s="407"/>
      <c r="Q480" s="407"/>
      <c r="R480" s="407"/>
      <c r="S480" s="407"/>
      <c r="T480" s="407"/>
      <c r="U480" s="407"/>
      <c r="V480" s="407"/>
      <c r="W480" s="407"/>
      <c r="X480" s="407"/>
      <c r="Y480" s="407"/>
    </row>
    <row r="481" spans="1:25" x14ac:dyDescent="0.25">
      <c r="A481" s="470"/>
      <c r="B481" s="407"/>
      <c r="C481" s="471"/>
      <c r="D481" s="407"/>
      <c r="E481" s="407"/>
      <c r="F481" s="407"/>
      <c r="G481" s="407"/>
      <c r="H481" s="407"/>
      <c r="I481" s="407"/>
      <c r="J481" s="407"/>
      <c r="K481" s="472"/>
      <c r="L481" s="472"/>
      <c r="M481" s="472"/>
      <c r="N481" s="407"/>
      <c r="O481" s="407"/>
      <c r="P481" s="407"/>
      <c r="Q481" s="407"/>
      <c r="R481" s="407"/>
      <c r="S481" s="407"/>
      <c r="T481" s="407"/>
      <c r="U481" s="407"/>
      <c r="V481" s="407"/>
      <c r="W481" s="407"/>
      <c r="X481" s="407"/>
      <c r="Y481" s="407"/>
    </row>
    <row r="482" spans="1:25" x14ac:dyDescent="0.25">
      <c r="A482" s="470"/>
      <c r="B482" s="407"/>
      <c r="C482" s="471"/>
      <c r="D482" s="407"/>
      <c r="E482" s="407"/>
      <c r="F482" s="407"/>
      <c r="G482" s="407"/>
      <c r="H482" s="407"/>
      <c r="I482" s="407"/>
      <c r="J482" s="407"/>
      <c r="K482" s="472"/>
      <c r="L482" s="472"/>
      <c r="M482" s="472"/>
      <c r="N482" s="407"/>
      <c r="O482" s="407"/>
      <c r="P482" s="407"/>
      <c r="Q482" s="407"/>
      <c r="R482" s="407"/>
      <c r="S482" s="407"/>
      <c r="T482" s="407"/>
      <c r="U482" s="407"/>
      <c r="V482" s="407"/>
      <c r="W482" s="407"/>
      <c r="X482" s="407"/>
      <c r="Y482" s="407"/>
    </row>
    <row r="483" spans="1:25" x14ac:dyDescent="0.25">
      <c r="A483" s="470"/>
      <c r="B483" s="407"/>
      <c r="C483" s="471"/>
      <c r="D483" s="407"/>
      <c r="E483" s="407"/>
      <c r="F483" s="407"/>
      <c r="G483" s="407"/>
      <c r="H483" s="407"/>
      <c r="I483" s="407"/>
      <c r="J483" s="407"/>
      <c r="K483" s="472"/>
      <c r="L483" s="472"/>
      <c r="M483" s="472"/>
      <c r="N483" s="407"/>
      <c r="O483" s="407"/>
      <c r="P483" s="407"/>
      <c r="Q483" s="407"/>
      <c r="R483" s="407"/>
      <c r="S483" s="407"/>
      <c r="T483" s="407"/>
      <c r="U483" s="407"/>
      <c r="V483" s="407"/>
      <c r="W483" s="407"/>
      <c r="X483" s="407"/>
      <c r="Y483" s="407"/>
    </row>
    <row r="484" spans="1:25" x14ac:dyDescent="0.25">
      <c r="A484" s="470"/>
      <c r="B484" s="407"/>
      <c r="C484" s="471"/>
      <c r="D484" s="407"/>
      <c r="E484" s="407"/>
      <c r="F484" s="407"/>
      <c r="G484" s="407"/>
      <c r="H484" s="407"/>
      <c r="I484" s="407"/>
      <c r="J484" s="407"/>
      <c r="K484" s="472"/>
      <c r="L484" s="472"/>
      <c r="M484" s="472"/>
      <c r="N484" s="407"/>
      <c r="O484" s="407"/>
      <c r="P484" s="407"/>
      <c r="Q484" s="407"/>
      <c r="R484" s="407"/>
      <c r="S484" s="407"/>
      <c r="T484" s="407"/>
      <c r="U484" s="407"/>
      <c r="V484" s="407"/>
      <c r="W484" s="407"/>
      <c r="X484" s="407"/>
      <c r="Y484" s="407"/>
    </row>
    <row r="485" spans="1:25" x14ac:dyDescent="0.25">
      <c r="A485" s="470"/>
      <c r="B485" s="407"/>
      <c r="C485" s="471"/>
      <c r="D485" s="407"/>
      <c r="E485" s="407"/>
      <c r="F485" s="407"/>
      <c r="G485" s="407"/>
      <c r="H485" s="407"/>
      <c r="I485" s="407"/>
      <c r="J485" s="407"/>
      <c r="K485" s="472"/>
      <c r="L485" s="472"/>
      <c r="M485" s="472"/>
      <c r="N485" s="407"/>
      <c r="O485" s="407"/>
      <c r="P485" s="407"/>
      <c r="Q485" s="407"/>
      <c r="R485" s="407"/>
      <c r="S485" s="407"/>
      <c r="T485" s="407"/>
      <c r="U485" s="407"/>
      <c r="V485" s="407"/>
      <c r="W485" s="407"/>
      <c r="X485" s="407"/>
      <c r="Y485" s="407"/>
    </row>
    <row r="486" spans="1:25" x14ac:dyDescent="0.25">
      <c r="A486" s="470"/>
      <c r="B486" s="407"/>
      <c r="C486" s="471"/>
      <c r="D486" s="407"/>
      <c r="E486" s="407"/>
      <c r="F486" s="407"/>
      <c r="G486" s="407"/>
      <c r="H486" s="407"/>
      <c r="I486" s="407"/>
      <c r="J486" s="407"/>
      <c r="K486" s="472"/>
      <c r="L486" s="472"/>
      <c r="M486" s="472"/>
      <c r="N486" s="407"/>
      <c r="O486" s="407"/>
      <c r="P486" s="407"/>
      <c r="Q486" s="407"/>
      <c r="R486" s="407"/>
      <c r="S486" s="407"/>
      <c r="T486" s="407"/>
      <c r="U486" s="407"/>
      <c r="V486" s="407"/>
      <c r="W486" s="407"/>
      <c r="X486" s="407"/>
      <c r="Y486" s="407"/>
    </row>
    <row r="487" spans="1:25" x14ac:dyDescent="0.25">
      <c r="A487" s="470"/>
      <c r="B487" s="407"/>
      <c r="C487" s="471"/>
      <c r="D487" s="407"/>
      <c r="E487" s="407"/>
      <c r="F487" s="407"/>
      <c r="G487" s="407"/>
      <c r="H487" s="407"/>
      <c r="I487" s="407"/>
      <c r="J487" s="407"/>
      <c r="K487" s="472"/>
      <c r="L487" s="472"/>
      <c r="M487" s="472"/>
      <c r="N487" s="407"/>
      <c r="O487" s="407"/>
      <c r="P487" s="407"/>
      <c r="Q487" s="407"/>
      <c r="R487" s="407"/>
      <c r="S487" s="407"/>
      <c r="T487" s="407"/>
      <c r="U487" s="407"/>
      <c r="V487" s="407"/>
      <c r="W487" s="407"/>
      <c r="X487" s="407"/>
      <c r="Y487" s="407"/>
    </row>
    <row r="488" spans="1:25" x14ac:dyDescent="0.25">
      <c r="A488" s="470"/>
      <c r="B488" s="407"/>
      <c r="C488" s="471"/>
      <c r="D488" s="407"/>
      <c r="E488" s="407"/>
      <c r="F488" s="407"/>
      <c r="G488" s="407"/>
      <c r="H488" s="407"/>
      <c r="I488" s="407"/>
      <c r="J488" s="407"/>
      <c r="K488" s="472"/>
      <c r="L488" s="472"/>
      <c r="M488" s="472"/>
      <c r="N488" s="407"/>
      <c r="O488" s="407"/>
      <c r="P488" s="407"/>
      <c r="Q488" s="407"/>
      <c r="R488" s="407"/>
      <c r="S488" s="407"/>
      <c r="T488" s="407"/>
      <c r="U488" s="407"/>
      <c r="V488" s="407"/>
      <c r="W488" s="407"/>
      <c r="X488" s="407"/>
      <c r="Y488" s="407"/>
    </row>
    <row r="489" spans="1:25" x14ac:dyDescent="0.25">
      <c r="A489" s="470"/>
      <c r="B489" s="407"/>
      <c r="C489" s="471"/>
      <c r="D489" s="407"/>
      <c r="E489" s="407"/>
      <c r="F489" s="407"/>
      <c r="G489" s="407"/>
      <c r="H489" s="407"/>
      <c r="I489" s="407"/>
      <c r="J489" s="407"/>
      <c r="K489" s="472"/>
      <c r="L489" s="472"/>
      <c r="M489" s="472"/>
      <c r="N489" s="407"/>
      <c r="O489" s="407"/>
      <c r="P489" s="407"/>
      <c r="Q489" s="407"/>
      <c r="R489" s="407"/>
      <c r="S489" s="407"/>
      <c r="T489" s="407"/>
      <c r="U489" s="407"/>
      <c r="V489" s="407"/>
      <c r="W489" s="407"/>
      <c r="X489" s="407"/>
      <c r="Y489" s="407"/>
    </row>
    <row r="490" spans="1:25" x14ac:dyDescent="0.25">
      <c r="A490" s="470"/>
      <c r="B490" s="407"/>
      <c r="C490" s="471"/>
      <c r="D490" s="407"/>
      <c r="E490" s="407"/>
      <c r="F490" s="407"/>
      <c r="G490" s="407"/>
      <c r="H490" s="407"/>
      <c r="I490" s="407"/>
      <c r="J490" s="407"/>
      <c r="K490" s="472"/>
      <c r="L490" s="472"/>
      <c r="M490" s="472"/>
      <c r="N490" s="407"/>
      <c r="O490" s="407"/>
      <c r="P490" s="407"/>
      <c r="Q490" s="407"/>
      <c r="R490" s="407"/>
      <c r="S490" s="407"/>
      <c r="T490" s="407"/>
      <c r="U490" s="407"/>
      <c r="V490" s="407"/>
      <c r="W490" s="407"/>
      <c r="X490" s="407"/>
      <c r="Y490" s="407"/>
    </row>
    <row r="491" spans="1:25" x14ac:dyDescent="0.25">
      <c r="A491" s="470"/>
      <c r="B491" s="407"/>
      <c r="C491" s="471"/>
      <c r="D491" s="407"/>
      <c r="E491" s="407"/>
      <c r="F491" s="407"/>
      <c r="G491" s="407"/>
      <c r="H491" s="407"/>
      <c r="I491" s="407"/>
      <c r="J491" s="407"/>
      <c r="K491" s="472"/>
      <c r="L491" s="472"/>
      <c r="M491" s="472"/>
      <c r="N491" s="407"/>
      <c r="O491" s="407"/>
      <c r="P491" s="407"/>
      <c r="Q491" s="407"/>
      <c r="R491" s="407"/>
      <c r="S491" s="407"/>
      <c r="T491" s="407"/>
      <c r="U491" s="407"/>
      <c r="V491" s="407"/>
      <c r="W491" s="407"/>
      <c r="X491" s="407"/>
      <c r="Y491" s="407"/>
    </row>
    <row r="492" spans="1:25" x14ac:dyDescent="0.25">
      <c r="A492" s="470"/>
      <c r="B492" s="407"/>
      <c r="C492" s="471"/>
      <c r="D492" s="407"/>
      <c r="E492" s="407"/>
      <c r="F492" s="407"/>
      <c r="G492" s="407"/>
      <c r="H492" s="407"/>
      <c r="I492" s="407"/>
      <c r="J492" s="407"/>
      <c r="K492" s="472"/>
      <c r="L492" s="472"/>
      <c r="M492" s="472"/>
      <c r="N492" s="407"/>
      <c r="O492" s="407"/>
      <c r="P492" s="407"/>
      <c r="Q492" s="407"/>
      <c r="R492" s="407"/>
      <c r="S492" s="407"/>
      <c r="T492" s="407"/>
      <c r="U492" s="407"/>
      <c r="V492" s="407"/>
      <c r="W492" s="407"/>
      <c r="X492" s="407"/>
      <c r="Y492" s="407"/>
    </row>
    <row r="493" spans="1:25" x14ac:dyDescent="0.25">
      <c r="A493" s="470"/>
      <c r="B493" s="407"/>
      <c r="C493" s="471"/>
      <c r="D493" s="407"/>
      <c r="E493" s="407"/>
      <c r="F493" s="407"/>
      <c r="G493" s="407"/>
      <c r="H493" s="407"/>
      <c r="I493" s="407"/>
      <c r="J493" s="407"/>
      <c r="K493" s="472"/>
      <c r="L493" s="472"/>
      <c r="M493" s="472"/>
      <c r="N493" s="407"/>
      <c r="O493" s="407"/>
      <c r="P493" s="407"/>
      <c r="Q493" s="407"/>
      <c r="R493" s="407"/>
      <c r="S493" s="407"/>
      <c r="T493" s="407"/>
      <c r="U493" s="407"/>
      <c r="V493" s="407"/>
      <c r="W493" s="407"/>
      <c r="X493" s="407"/>
      <c r="Y493" s="407"/>
    </row>
    <row r="494" spans="1:25" x14ac:dyDescent="0.25">
      <c r="A494" s="470"/>
      <c r="B494" s="407"/>
      <c r="C494" s="471"/>
      <c r="D494" s="407"/>
      <c r="E494" s="407"/>
      <c r="F494" s="407"/>
      <c r="G494" s="407"/>
      <c r="H494" s="407"/>
      <c r="I494" s="407"/>
      <c r="J494" s="407"/>
      <c r="K494" s="472"/>
      <c r="L494" s="472"/>
      <c r="M494" s="472"/>
      <c r="N494" s="407"/>
      <c r="O494" s="407"/>
      <c r="P494" s="407"/>
      <c r="Q494" s="407"/>
      <c r="R494" s="407"/>
      <c r="S494" s="407"/>
      <c r="T494" s="407"/>
      <c r="U494" s="407"/>
      <c r="V494" s="407"/>
      <c r="W494" s="407"/>
      <c r="X494" s="407"/>
      <c r="Y494" s="407"/>
    </row>
    <row r="495" spans="1:25" x14ac:dyDescent="0.25">
      <c r="A495" s="470"/>
      <c r="B495" s="407"/>
      <c r="C495" s="471"/>
      <c r="D495" s="407"/>
      <c r="E495" s="407"/>
      <c r="F495" s="407"/>
      <c r="G495" s="407"/>
      <c r="H495" s="407"/>
      <c r="I495" s="407"/>
      <c r="J495" s="407"/>
      <c r="K495" s="472"/>
      <c r="L495" s="472"/>
      <c r="M495" s="472"/>
      <c r="N495" s="407"/>
      <c r="O495" s="407"/>
      <c r="P495" s="407"/>
      <c r="Q495" s="407"/>
      <c r="R495" s="407"/>
      <c r="S495" s="407"/>
      <c r="T495" s="407"/>
      <c r="U495" s="407"/>
      <c r="V495" s="407"/>
      <c r="W495" s="407"/>
      <c r="X495" s="407"/>
      <c r="Y495" s="407"/>
    </row>
    <row r="496" spans="1:25" x14ac:dyDescent="0.25">
      <c r="A496" s="470"/>
      <c r="B496" s="407"/>
      <c r="C496" s="471"/>
      <c r="D496" s="407"/>
      <c r="E496" s="407"/>
      <c r="F496" s="407"/>
      <c r="G496" s="407"/>
      <c r="H496" s="407"/>
      <c r="I496" s="407"/>
      <c r="J496" s="407"/>
      <c r="K496" s="472"/>
      <c r="L496" s="472"/>
      <c r="M496" s="472"/>
      <c r="N496" s="407"/>
      <c r="O496" s="407"/>
      <c r="P496" s="407"/>
      <c r="Q496" s="407"/>
      <c r="R496" s="407"/>
      <c r="S496" s="407"/>
      <c r="T496" s="407"/>
      <c r="U496" s="407"/>
      <c r="V496" s="407"/>
      <c r="W496" s="407"/>
      <c r="X496" s="407"/>
      <c r="Y496" s="407"/>
    </row>
    <row r="497" spans="1:25" x14ac:dyDescent="0.25">
      <c r="A497" s="470"/>
      <c r="B497" s="407"/>
      <c r="C497" s="471"/>
      <c r="D497" s="407"/>
      <c r="E497" s="407"/>
      <c r="F497" s="407"/>
      <c r="G497" s="407"/>
      <c r="H497" s="407"/>
      <c r="I497" s="407"/>
      <c r="J497" s="407"/>
      <c r="K497" s="472"/>
      <c r="L497" s="472"/>
      <c r="M497" s="472"/>
      <c r="N497" s="407"/>
      <c r="O497" s="407"/>
      <c r="P497" s="407"/>
      <c r="Q497" s="407"/>
      <c r="R497" s="407"/>
      <c r="S497" s="407"/>
      <c r="T497" s="407"/>
      <c r="U497" s="407"/>
      <c r="V497" s="407"/>
      <c r="W497" s="407"/>
      <c r="X497" s="407"/>
      <c r="Y497" s="407"/>
    </row>
    <row r="498" spans="1:25" x14ac:dyDescent="0.25">
      <c r="A498" s="470"/>
      <c r="B498" s="407"/>
      <c r="C498" s="471"/>
      <c r="D498" s="407"/>
      <c r="E498" s="407"/>
      <c r="F498" s="407"/>
      <c r="G498" s="407"/>
      <c r="H498" s="407"/>
      <c r="I498" s="407"/>
      <c r="J498" s="407"/>
      <c r="K498" s="472"/>
      <c r="L498" s="472"/>
      <c r="M498" s="472"/>
      <c r="N498" s="407"/>
      <c r="O498" s="407"/>
      <c r="P498" s="407"/>
      <c r="Q498" s="407"/>
      <c r="R498" s="407"/>
      <c r="S498" s="407"/>
      <c r="T498" s="407"/>
      <c r="U498" s="407"/>
      <c r="V498" s="407"/>
      <c r="W498" s="407"/>
      <c r="X498" s="407"/>
      <c r="Y498" s="407"/>
    </row>
    <row r="499" spans="1:25" x14ac:dyDescent="0.25">
      <c r="A499" s="470"/>
      <c r="B499" s="407"/>
      <c r="C499" s="471"/>
      <c r="D499" s="407"/>
      <c r="E499" s="407"/>
      <c r="F499" s="407"/>
      <c r="G499" s="407"/>
      <c r="H499" s="407"/>
      <c r="I499" s="407"/>
      <c r="J499" s="407"/>
      <c r="K499" s="472"/>
      <c r="L499" s="472"/>
      <c r="M499" s="472"/>
      <c r="N499" s="407"/>
      <c r="O499" s="407"/>
      <c r="P499" s="407"/>
      <c r="Q499" s="407"/>
      <c r="R499" s="407"/>
      <c r="S499" s="407"/>
      <c r="T499" s="407"/>
      <c r="U499" s="407"/>
      <c r="V499" s="407"/>
      <c r="W499" s="407"/>
      <c r="X499" s="407"/>
      <c r="Y499" s="407"/>
    </row>
    <row r="500" spans="1:25" x14ac:dyDescent="0.25">
      <c r="A500" s="470"/>
      <c r="B500" s="407"/>
      <c r="C500" s="471"/>
      <c r="D500" s="407"/>
      <c r="E500" s="407"/>
      <c r="F500" s="407"/>
      <c r="G500" s="407"/>
      <c r="H500" s="407"/>
      <c r="I500" s="407"/>
      <c r="J500" s="407"/>
      <c r="K500" s="472"/>
      <c r="L500" s="472"/>
      <c r="M500" s="472"/>
      <c r="N500" s="407"/>
      <c r="O500" s="407"/>
      <c r="P500" s="407"/>
      <c r="Q500" s="407"/>
      <c r="R500" s="407"/>
      <c r="S500" s="407"/>
      <c r="T500" s="407"/>
      <c r="U500" s="407"/>
      <c r="V500" s="407"/>
      <c r="W500" s="407"/>
      <c r="X500" s="407"/>
      <c r="Y500" s="407"/>
    </row>
    <row r="501" spans="1:25" x14ac:dyDescent="0.25">
      <c r="A501" s="470"/>
      <c r="B501" s="407"/>
      <c r="C501" s="471"/>
      <c r="D501" s="407"/>
      <c r="E501" s="407"/>
      <c r="F501" s="407"/>
      <c r="G501" s="407"/>
      <c r="H501" s="407"/>
      <c r="I501" s="407"/>
      <c r="J501" s="407"/>
      <c r="K501" s="472"/>
      <c r="L501" s="472"/>
      <c r="M501" s="472"/>
      <c r="N501" s="407"/>
      <c r="O501" s="407"/>
      <c r="P501" s="407"/>
      <c r="Q501" s="407"/>
      <c r="R501" s="407"/>
      <c r="S501" s="407"/>
      <c r="T501" s="407"/>
      <c r="U501" s="407"/>
      <c r="V501" s="407"/>
      <c r="W501" s="407"/>
      <c r="X501" s="407"/>
      <c r="Y501" s="407"/>
    </row>
    <row r="502" spans="1:25" x14ac:dyDescent="0.25">
      <c r="A502" s="470"/>
      <c r="B502" s="407"/>
      <c r="C502" s="471"/>
      <c r="D502" s="407"/>
      <c r="E502" s="407"/>
      <c r="F502" s="407"/>
      <c r="G502" s="407"/>
      <c r="H502" s="407"/>
      <c r="I502" s="407"/>
      <c r="J502" s="407"/>
      <c r="K502" s="472"/>
      <c r="L502" s="472"/>
      <c r="M502" s="472"/>
      <c r="N502" s="407"/>
      <c r="O502" s="407"/>
      <c r="P502" s="407"/>
      <c r="Q502" s="407"/>
      <c r="R502" s="407"/>
      <c r="S502" s="407"/>
      <c r="T502" s="407"/>
      <c r="U502" s="407"/>
      <c r="V502" s="407"/>
      <c r="W502" s="407"/>
      <c r="X502" s="407"/>
      <c r="Y502" s="407"/>
    </row>
    <row r="503" spans="1:25" x14ac:dyDescent="0.25">
      <c r="A503" s="470"/>
      <c r="B503" s="407"/>
      <c r="C503" s="471"/>
      <c r="D503" s="407"/>
      <c r="E503" s="407"/>
      <c r="F503" s="407"/>
      <c r="G503" s="407"/>
      <c r="H503" s="407"/>
      <c r="I503" s="407"/>
      <c r="J503" s="407"/>
      <c r="K503" s="472"/>
      <c r="L503" s="472"/>
      <c r="M503" s="472"/>
      <c r="N503" s="407"/>
      <c r="O503" s="407"/>
      <c r="P503" s="407"/>
      <c r="Q503" s="407"/>
      <c r="R503" s="407"/>
      <c r="S503" s="407"/>
      <c r="T503" s="407"/>
      <c r="U503" s="407"/>
      <c r="V503" s="407"/>
      <c r="W503" s="407"/>
      <c r="X503" s="407"/>
      <c r="Y503" s="407"/>
    </row>
    <row r="504" spans="1:25" x14ac:dyDescent="0.25">
      <c r="A504" s="470"/>
      <c r="B504" s="407"/>
      <c r="C504" s="471"/>
      <c r="D504" s="407"/>
      <c r="E504" s="407"/>
      <c r="F504" s="407"/>
      <c r="G504" s="407"/>
      <c r="H504" s="407"/>
      <c r="I504" s="407"/>
      <c r="J504" s="407"/>
      <c r="K504" s="472"/>
      <c r="L504" s="472"/>
      <c r="M504" s="472"/>
      <c r="N504" s="407"/>
      <c r="O504" s="407"/>
      <c r="P504" s="407"/>
      <c r="Q504" s="407"/>
      <c r="R504" s="407"/>
      <c r="S504" s="407"/>
      <c r="T504" s="407"/>
      <c r="U504" s="407"/>
      <c r="V504" s="407"/>
      <c r="W504" s="407"/>
      <c r="X504" s="407"/>
      <c r="Y504" s="407"/>
    </row>
    <row r="505" spans="1:25" x14ac:dyDescent="0.25">
      <c r="A505" s="470"/>
      <c r="B505" s="407"/>
      <c r="C505" s="471"/>
      <c r="D505" s="407"/>
      <c r="E505" s="407"/>
      <c r="F505" s="407"/>
      <c r="G505" s="407"/>
      <c r="H505" s="407"/>
      <c r="I505" s="407"/>
      <c r="J505" s="407"/>
      <c r="K505" s="472"/>
      <c r="L505" s="472"/>
      <c r="M505" s="472"/>
      <c r="N505" s="407"/>
      <c r="O505" s="407"/>
      <c r="P505" s="407"/>
      <c r="Q505" s="407"/>
      <c r="R505" s="407"/>
      <c r="S505" s="407"/>
      <c r="T505" s="407"/>
      <c r="U505" s="407"/>
      <c r="V505" s="407"/>
      <c r="W505" s="407"/>
      <c r="X505" s="407"/>
      <c r="Y505" s="407"/>
    </row>
    <row r="506" spans="1:25" x14ac:dyDescent="0.25">
      <c r="A506" s="470"/>
      <c r="B506" s="407"/>
      <c r="C506" s="471"/>
      <c r="D506" s="407"/>
      <c r="E506" s="407"/>
      <c r="F506" s="407"/>
      <c r="G506" s="407"/>
      <c r="H506" s="407"/>
      <c r="I506" s="407"/>
      <c r="J506" s="407"/>
      <c r="K506" s="472"/>
      <c r="L506" s="472"/>
      <c r="M506" s="472"/>
      <c r="N506" s="407"/>
      <c r="O506" s="407"/>
      <c r="P506" s="407"/>
      <c r="Q506" s="407"/>
      <c r="R506" s="407"/>
      <c r="S506" s="407"/>
      <c r="T506" s="407"/>
      <c r="U506" s="407"/>
      <c r="V506" s="407"/>
      <c r="W506" s="407"/>
      <c r="X506" s="407"/>
      <c r="Y506" s="407"/>
    </row>
    <row r="507" spans="1:25" x14ac:dyDescent="0.25">
      <c r="A507" s="470"/>
      <c r="B507" s="407"/>
      <c r="C507" s="471"/>
      <c r="D507" s="407"/>
      <c r="E507" s="407"/>
      <c r="F507" s="407"/>
      <c r="G507" s="407"/>
      <c r="H507" s="407"/>
      <c r="I507" s="407"/>
      <c r="J507" s="407"/>
      <c r="K507" s="472"/>
      <c r="L507" s="472"/>
      <c r="M507" s="472"/>
      <c r="N507" s="407"/>
      <c r="O507" s="407"/>
      <c r="P507" s="407"/>
      <c r="Q507" s="407"/>
      <c r="R507" s="407"/>
      <c r="S507" s="407"/>
      <c r="T507" s="407"/>
      <c r="U507" s="407"/>
      <c r="V507" s="407"/>
      <c r="W507" s="407"/>
      <c r="X507" s="407"/>
      <c r="Y507" s="407"/>
    </row>
    <row r="508" spans="1:25" x14ac:dyDescent="0.25">
      <c r="A508" s="470"/>
      <c r="B508" s="407"/>
      <c r="C508" s="471"/>
      <c r="D508" s="407"/>
      <c r="E508" s="407"/>
      <c r="F508" s="407"/>
      <c r="G508" s="407"/>
      <c r="H508" s="407"/>
      <c r="I508" s="407"/>
      <c r="J508" s="407"/>
      <c r="K508" s="472"/>
      <c r="L508" s="472"/>
      <c r="M508" s="472"/>
      <c r="N508" s="407"/>
      <c r="O508" s="407"/>
      <c r="P508" s="407"/>
      <c r="Q508" s="407"/>
      <c r="R508" s="407"/>
      <c r="S508" s="407"/>
      <c r="T508" s="407"/>
      <c r="U508" s="407"/>
      <c r="V508" s="407"/>
      <c r="W508" s="407"/>
      <c r="X508" s="407"/>
      <c r="Y508" s="407"/>
    </row>
    <row r="509" spans="1:25" x14ac:dyDescent="0.25">
      <c r="A509" s="470"/>
      <c r="B509" s="407"/>
      <c r="C509" s="471"/>
      <c r="D509" s="407"/>
      <c r="E509" s="407"/>
      <c r="F509" s="407"/>
      <c r="G509" s="407"/>
      <c r="H509" s="407"/>
      <c r="I509" s="407"/>
      <c r="J509" s="407"/>
      <c r="K509" s="472"/>
      <c r="L509" s="472"/>
      <c r="M509" s="472"/>
      <c r="N509" s="407"/>
      <c r="O509" s="407"/>
      <c r="P509" s="407"/>
      <c r="Q509" s="407"/>
      <c r="R509" s="407"/>
      <c r="S509" s="407"/>
      <c r="T509" s="407"/>
      <c r="U509" s="407"/>
      <c r="V509" s="407"/>
      <c r="W509" s="407"/>
      <c r="X509" s="407"/>
      <c r="Y509" s="407"/>
    </row>
    <row r="510" spans="1:25" x14ac:dyDescent="0.25">
      <c r="A510" s="470"/>
      <c r="B510" s="407"/>
      <c r="C510" s="471"/>
      <c r="D510" s="407"/>
      <c r="E510" s="407"/>
      <c r="F510" s="407"/>
      <c r="G510" s="407"/>
      <c r="H510" s="407"/>
      <c r="I510" s="407"/>
      <c r="J510" s="407"/>
      <c r="K510" s="472"/>
      <c r="L510" s="472"/>
      <c r="M510" s="472"/>
      <c r="N510" s="407"/>
      <c r="O510" s="407"/>
      <c r="P510" s="407"/>
      <c r="Q510" s="407"/>
      <c r="R510" s="407"/>
      <c r="S510" s="407"/>
      <c r="T510" s="407"/>
      <c r="U510" s="407"/>
      <c r="V510" s="407"/>
      <c r="W510" s="407"/>
      <c r="X510" s="407"/>
      <c r="Y510" s="407"/>
    </row>
    <row r="511" spans="1:25" x14ac:dyDescent="0.25">
      <c r="A511" s="470"/>
      <c r="B511" s="407"/>
      <c r="C511" s="471"/>
      <c r="D511" s="407"/>
      <c r="E511" s="407"/>
      <c r="F511" s="407"/>
      <c r="G511" s="407"/>
      <c r="H511" s="407"/>
      <c r="I511" s="407"/>
      <c r="J511" s="407"/>
      <c r="K511" s="472"/>
      <c r="L511" s="472"/>
      <c r="M511" s="472"/>
      <c r="N511" s="407"/>
      <c r="O511" s="407"/>
      <c r="P511" s="407"/>
      <c r="Q511" s="407"/>
      <c r="R511" s="407"/>
      <c r="S511" s="407"/>
      <c r="T511" s="407"/>
      <c r="U511" s="407"/>
      <c r="V511" s="407"/>
      <c r="W511" s="407"/>
      <c r="X511" s="407"/>
      <c r="Y511" s="407"/>
    </row>
    <row r="512" spans="1:25" x14ac:dyDescent="0.25">
      <c r="A512" s="470"/>
      <c r="B512" s="407"/>
      <c r="C512" s="471"/>
      <c r="D512" s="407"/>
      <c r="E512" s="407"/>
      <c r="F512" s="407"/>
      <c r="G512" s="407"/>
      <c r="H512" s="407"/>
      <c r="I512" s="407"/>
      <c r="J512" s="407"/>
      <c r="K512" s="472"/>
      <c r="L512" s="472"/>
      <c r="M512" s="472"/>
      <c r="N512" s="407"/>
      <c r="O512" s="407"/>
      <c r="P512" s="407"/>
      <c r="Q512" s="407"/>
      <c r="R512" s="407"/>
      <c r="S512" s="407"/>
      <c r="T512" s="407"/>
      <c r="U512" s="407"/>
      <c r="V512" s="407"/>
      <c r="W512" s="407"/>
      <c r="X512" s="407"/>
      <c r="Y512" s="407"/>
    </row>
    <row r="513" spans="1:25" x14ac:dyDescent="0.25">
      <c r="A513" s="470"/>
      <c r="B513" s="407"/>
      <c r="C513" s="471"/>
      <c r="D513" s="407"/>
      <c r="E513" s="407"/>
      <c r="F513" s="407"/>
      <c r="G513" s="407"/>
      <c r="H513" s="407"/>
      <c r="I513" s="407"/>
      <c r="J513" s="407"/>
      <c r="K513" s="472"/>
      <c r="L513" s="472"/>
      <c r="M513" s="472"/>
      <c r="N513" s="407"/>
      <c r="O513" s="407"/>
      <c r="P513" s="407"/>
      <c r="Q513" s="407"/>
      <c r="R513" s="407"/>
      <c r="S513" s="407"/>
      <c r="T513" s="407"/>
      <c r="U513" s="407"/>
      <c r="V513" s="407"/>
      <c r="W513" s="407"/>
      <c r="X513" s="407"/>
      <c r="Y513" s="407"/>
    </row>
    <row r="514" spans="1:25" x14ac:dyDescent="0.25">
      <c r="A514" s="470"/>
      <c r="B514" s="407"/>
      <c r="C514" s="471"/>
      <c r="D514" s="407"/>
      <c r="E514" s="407"/>
      <c r="F514" s="407"/>
      <c r="G514" s="407"/>
      <c r="H514" s="407"/>
      <c r="I514" s="407"/>
      <c r="J514" s="407"/>
      <c r="K514" s="472"/>
      <c r="L514" s="472"/>
      <c r="M514" s="472"/>
      <c r="N514" s="407"/>
      <c r="O514" s="407"/>
      <c r="P514" s="407"/>
      <c r="Q514" s="407"/>
      <c r="R514" s="407"/>
      <c r="S514" s="407"/>
      <c r="T514" s="407"/>
      <c r="U514" s="407"/>
      <c r="V514" s="407"/>
      <c r="W514" s="407"/>
      <c r="X514" s="407"/>
      <c r="Y514" s="407"/>
    </row>
    <row r="515" spans="1:25" x14ac:dyDescent="0.25">
      <c r="A515" s="470"/>
      <c r="B515" s="407"/>
      <c r="C515" s="471"/>
      <c r="D515" s="407"/>
      <c r="E515" s="407"/>
      <c r="F515" s="407"/>
      <c r="G515" s="407"/>
      <c r="H515" s="407"/>
      <c r="I515" s="407"/>
      <c r="J515" s="407"/>
      <c r="K515" s="472"/>
      <c r="L515" s="472"/>
      <c r="M515" s="472"/>
      <c r="N515" s="407"/>
      <c r="O515" s="407"/>
      <c r="P515" s="407"/>
      <c r="Q515" s="407"/>
      <c r="R515" s="407"/>
      <c r="S515" s="407"/>
      <c r="T515" s="407"/>
      <c r="U515" s="407"/>
      <c r="V515" s="407"/>
      <c r="W515" s="407"/>
      <c r="X515" s="407"/>
      <c r="Y515" s="407"/>
    </row>
    <row r="516" spans="1:25" x14ac:dyDescent="0.25">
      <c r="A516" s="470"/>
      <c r="B516" s="407"/>
      <c r="C516" s="471"/>
      <c r="D516" s="407"/>
      <c r="E516" s="407"/>
      <c r="F516" s="407"/>
      <c r="G516" s="407"/>
      <c r="H516" s="407"/>
      <c r="I516" s="407"/>
      <c r="J516" s="407"/>
      <c r="K516" s="472"/>
      <c r="L516" s="472"/>
      <c r="M516" s="472"/>
      <c r="N516" s="407"/>
      <c r="O516" s="407"/>
      <c r="P516" s="407"/>
      <c r="Q516" s="407"/>
      <c r="R516" s="407"/>
      <c r="S516" s="407"/>
      <c r="T516" s="407"/>
      <c r="U516" s="407"/>
      <c r="V516" s="407"/>
      <c r="W516" s="407"/>
      <c r="X516" s="407"/>
      <c r="Y516" s="407"/>
    </row>
    <row r="517" spans="1:25" x14ac:dyDescent="0.25">
      <c r="A517" s="470"/>
      <c r="B517" s="407"/>
      <c r="C517" s="471"/>
      <c r="D517" s="407"/>
      <c r="E517" s="407"/>
      <c r="F517" s="407"/>
      <c r="G517" s="407"/>
      <c r="H517" s="407"/>
      <c r="I517" s="407"/>
      <c r="J517" s="407"/>
      <c r="K517" s="472"/>
      <c r="L517" s="472"/>
      <c r="M517" s="472"/>
      <c r="N517" s="407"/>
      <c r="O517" s="407"/>
      <c r="P517" s="407"/>
      <c r="Q517" s="407"/>
      <c r="R517" s="407"/>
      <c r="S517" s="407"/>
      <c r="T517" s="407"/>
      <c r="U517" s="407"/>
      <c r="V517" s="407"/>
      <c r="W517" s="407"/>
      <c r="X517" s="407"/>
      <c r="Y517" s="407"/>
    </row>
    <row r="518" spans="1:25" x14ac:dyDescent="0.25">
      <c r="A518" s="470"/>
      <c r="B518" s="407"/>
      <c r="C518" s="471"/>
      <c r="D518" s="407"/>
      <c r="E518" s="407"/>
      <c r="F518" s="407"/>
      <c r="G518" s="407"/>
      <c r="H518" s="407"/>
      <c r="I518" s="407"/>
      <c r="J518" s="407"/>
      <c r="K518" s="472"/>
      <c r="L518" s="472"/>
      <c r="M518" s="472"/>
      <c r="N518" s="407"/>
      <c r="O518" s="407"/>
      <c r="P518" s="407"/>
      <c r="Q518" s="407"/>
      <c r="R518" s="407"/>
      <c r="S518" s="407"/>
      <c r="T518" s="407"/>
      <c r="U518" s="407"/>
      <c r="V518" s="407"/>
      <c r="W518" s="407"/>
      <c r="X518" s="407"/>
      <c r="Y518" s="407"/>
    </row>
    <row r="519" spans="1:25" x14ac:dyDescent="0.25">
      <c r="A519" s="470"/>
      <c r="B519" s="407"/>
      <c r="C519" s="471"/>
      <c r="D519" s="407"/>
      <c r="E519" s="407"/>
      <c r="F519" s="407"/>
      <c r="G519" s="407"/>
      <c r="H519" s="407"/>
      <c r="I519" s="407"/>
      <c r="J519" s="407"/>
      <c r="K519" s="472"/>
      <c r="L519" s="472"/>
      <c r="M519" s="472"/>
      <c r="N519" s="407"/>
      <c r="O519" s="407"/>
      <c r="P519" s="407"/>
      <c r="Q519" s="407"/>
      <c r="R519" s="407"/>
      <c r="S519" s="407"/>
      <c r="T519" s="407"/>
      <c r="U519" s="407"/>
      <c r="V519" s="407"/>
      <c r="W519" s="407"/>
      <c r="X519" s="407"/>
      <c r="Y519" s="407"/>
    </row>
    <row r="520" spans="1:25" x14ac:dyDescent="0.25">
      <c r="A520" s="470"/>
      <c r="B520" s="407"/>
      <c r="C520" s="471"/>
      <c r="D520" s="407"/>
      <c r="E520" s="407"/>
      <c r="F520" s="407"/>
      <c r="G520" s="407"/>
      <c r="H520" s="407"/>
      <c r="I520" s="407"/>
      <c r="J520" s="407"/>
      <c r="K520" s="472"/>
      <c r="L520" s="472"/>
      <c r="M520" s="472"/>
      <c r="N520" s="407"/>
      <c r="O520" s="407"/>
      <c r="P520" s="407"/>
      <c r="Q520" s="407"/>
      <c r="R520" s="407"/>
      <c r="S520" s="407"/>
      <c r="T520" s="407"/>
      <c r="U520" s="407"/>
      <c r="V520" s="407"/>
      <c r="W520" s="407"/>
      <c r="X520" s="407"/>
      <c r="Y520" s="407"/>
    </row>
    <row r="521" spans="1:25" x14ac:dyDescent="0.25">
      <c r="A521" s="470"/>
      <c r="B521" s="407"/>
      <c r="C521" s="471"/>
      <c r="D521" s="407"/>
      <c r="E521" s="407"/>
      <c r="F521" s="407"/>
      <c r="G521" s="407"/>
      <c r="H521" s="407"/>
      <c r="I521" s="407"/>
      <c r="J521" s="407"/>
      <c r="K521" s="472"/>
      <c r="L521" s="472"/>
      <c r="M521" s="472"/>
      <c r="N521" s="407"/>
      <c r="O521" s="407"/>
      <c r="P521" s="407"/>
      <c r="Q521" s="407"/>
      <c r="R521" s="407"/>
      <c r="S521" s="407"/>
      <c r="T521" s="407"/>
      <c r="U521" s="407"/>
      <c r="V521" s="407"/>
      <c r="W521" s="407"/>
      <c r="X521" s="407"/>
      <c r="Y521" s="407"/>
    </row>
    <row r="522" spans="1:25" x14ac:dyDescent="0.25">
      <c r="A522" s="470"/>
      <c r="B522" s="407"/>
      <c r="C522" s="471"/>
      <c r="D522" s="407"/>
      <c r="E522" s="407"/>
      <c r="F522" s="407"/>
      <c r="G522" s="407"/>
      <c r="H522" s="407"/>
      <c r="I522" s="407"/>
      <c r="J522" s="407"/>
      <c r="K522" s="472"/>
      <c r="L522" s="472"/>
      <c r="M522" s="472"/>
      <c r="N522" s="407"/>
      <c r="O522" s="407"/>
      <c r="P522" s="407"/>
      <c r="Q522" s="407"/>
      <c r="R522" s="407"/>
      <c r="S522" s="407"/>
      <c r="T522" s="407"/>
      <c r="U522" s="407"/>
      <c r="V522" s="407"/>
      <c r="W522" s="407"/>
      <c r="X522" s="407"/>
      <c r="Y522" s="407"/>
    </row>
    <row r="523" spans="1:25" x14ac:dyDescent="0.25">
      <c r="A523" s="470"/>
      <c r="B523" s="407"/>
      <c r="C523" s="471"/>
      <c r="D523" s="407"/>
      <c r="E523" s="407"/>
      <c r="F523" s="407"/>
      <c r="G523" s="407"/>
      <c r="H523" s="407"/>
      <c r="I523" s="407"/>
      <c r="J523" s="407"/>
      <c r="K523" s="472"/>
      <c r="L523" s="472"/>
      <c r="M523" s="472"/>
      <c r="N523" s="407"/>
      <c r="O523" s="407"/>
      <c r="P523" s="407"/>
      <c r="Q523" s="407"/>
      <c r="R523" s="407"/>
      <c r="S523" s="407"/>
      <c r="T523" s="407"/>
      <c r="U523" s="407"/>
      <c r="V523" s="407"/>
      <c r="W523" s="407"/>
      <c r="X523" s="407"/>
      <c r="Y523" s="407"/>
    </row>
    <row r="524" spans="1:25" x14ac:dyDescent="0.25">
      <c r="A524" s="470"/>
      <c r="B524" s="407"/>
      <c r="C524" s="471"/>
      <c r="D524" s="407"/>
      <c r="E524" s="407"/>
      <c r="F524" s="407"/>
      <c r="G524" s="407"/>
      <c r="H524" s="407"/>
      <c r="I524" s="407"/>
      <c r="J524" s="407"/>
      <c r="K524" s="472"/>
      <c r="L524" s="472"/>
      <c r="M524" s="472"/>
      <c r="N524" s="407"/>
      <c r="O524" s="407"/>
      <c r="P524" s="407"/>
      <c r="Q524" s="407"/>
      <c r="R524" s="407"/>
      <c r="S524" s="407"/>
      <c r="T524" s="407"/>
      <c r="U524" s="407"/>
      <c r="V524" s="407"/>
      <c r="W524" s="407"/>
      <c r="X524" s="407"/>
      <c r="Y524" s="407"/>
    </row>
    <row r="525" spans="1:25" x14ac:dyDescent="0.25">
      <c r="A525" s="470"/>
      <c r="B525" s="407"/>
      <c r="C525" s="471"/>
      <c r="D525" s="407"/>
      <c r="E525" s="407"/>
      <c r="F525" s="407"/>
      <c r="G525" s="407"/>
      <c r="H525" s="407"/>
      <c r="I525" s="407"/>
      <c r="J525" s="407"/>
      <c r="K525" s="472"/>
      <c r="L525" s="472"/>
      <c r="M525" s="472"/>
      <c r="N525" s="407"/>
      <c r="O525" s="407"/>
      <c r="P525" s="407"/>
      <c r="Q525" s="407"/>
      <c r="R525" s="407"/>
      <c r="S525" s="407"/>
      <c r="T525" s="407"/>
      <c r="U525" s="407"/>
      <c r="V525" s="407"/>
      <c r="W525" s="407"/>
      <c r="X525" s="407"/>
      <c r="Y525" s="407"/>
    </row>
    <row r="526" spans="1:25" x14ac:dyDescent="0.25">
      <c r="A526" s="470"/>
      <c r="B526" s="407"/>
      <c r="C526" s="471"/>
      <c r="D526" s="407"/>
      <c r="E526" s="407"/>
      <c r="F526" s="407"/>
      <c r="G526" s="407"/>
      <c r="H526" s="407"/>
      <c r="I526" s="407"/>
      <c r="J526" s="407"/>
      <c r="K526" s="472"/>
      <c r="L526" s="472"/>
      <c r="M526" s="472"/>
      <c r="N526" s="407"/>
      <c r="O526" s="407"/>
      <c r="P526" s="407"/>
      <c r="Q526" s="407"/>
      <c r="R526" s="407"/>
      <c r="S526" s="407"/>
      <c r="T526" s="407"/>
      <c r="U526" s="407"/>
      <c r="V526" s="407"/>
      <c r="W526" s="407"/>
      <c r="X526" s="407"/>
      <c r="Y526" s="407"/>
    </row>
    <row r="527" spans="1:25" x14ac:dyDescent="0.25">
      <c r="A527" s="470"/>
      <c r="B527" s="407"/>
      <c r="C527" s="471"/>
      <c r="D527" s="407"/>
      <c r="E527" s="407"/>
      <c r="F527" s="407"/>
      <c r="G527" s="407"/>
      <c r="H527" s="407"/>
      <c r="I527" s="407"/>
      <c r="J527" s="407"/>
      <c r="K527" s="472"/>
      <c r="L527" s="472"/>
      <c r="M527" s="472"/>
      <c r="N527" s="407"/>
      <c r="O527" s="407"/>
      <c r="P527" s="407"/>
      <c r="Q527" s="407"/>
      <c r="R527" s="407"/>
      <c r="S527" s="407"/>
      <c r="T527" s="407"/>
      <c r="U527" s="407"/>
      <c r="V527" s="407"/>
      <c r="W527" s="407"/>
      <c r="X527" s="407"/>
      <c r="Y527" s="407"/>
    </row>
    <row r="528" spans="1:25" x14ac:dyDescent="0.25">
      <c r="A528" s="470"/>
      <c r="B528" s="407"/>
      <c r="C528" s="471"/>
      <c r="D528" s="407"/>
      <c r="E528" s="407"/>
      <c r="F528" s="407"/>
      <c r="G528" s="407"/>
      <c r="H528" s="407"/>
      <c r="I528" s="407"/>
      <c r="J528" s="407"/>
      <c r="K528" s="472"/>
      <c r="L528" s="472"/>
      <c r="M528" s="472"/>
      <c r="N528" s="407"/>
      <c r="O528" s="407"/>
      <c r="P528" s="407"/>
      <c r="Q528" s="407"/>
      <c r="R528" s="407"/>
      <c r="S528" s="407"/>
      <c r="T528" s="407"/>
      <c r="U528" s="407"/>
      <c r="V528" s="407"/>
      <c r="W528" s="407"/>
      <c r="X528" s="407"/>
      <c r="Y528" s="407"/>
    </row>
    <row r="529" spans="1:25" x14ac:dyDescent="0.25">
      <c r="A529" s="470"/>
      <c r="B529" s="407"/>
      <c r="C529" s="471"/>
      <c r="D529" s="407"/>
      <c r="E529" s="407"/>
      <c r="F529" s="407"/>
      <c r="G529" s="407"/>
      <c r="H529" s="407"/>
      <c r="I529" s="407"/>
      <c r="J529" s="407"/>
      <c r="K529" s="472"/>
      <c r="L529" s="472"/>
      <c r="M529" s="472"/>
      <c r="N529" s="407"/>
      <c r="O529" s="407"/>
      <c r="P529" s="407"/>
      <c r="Q529" s="407"/>
      <c r="R529" s="407"/>
      <c r="S529" s="407"/>
      <c r="T529" s="407"/>
      <c r="U529" s="407"/>
      <c r="V529" s="407"/>
      <c r="W529" s="407"/>
      <c r="X529" s="407"/>
      <c r="Y529" s="407"/>
    </row>
    <row r="530" spans="1:25" x14ac:dyDescent="0.25">
      <c r="A530" s="470"/>
      <c r="B530" s="407"/>
      <c r="C530" s="471"/>
      <c r="D530" s="407"/>
      <c r="E530" s="407"/>
      <c r="F530" s="407"/>
      <c r="G530" s="407"/>
      <c r="H530" s="407"/>
      <c r="I530" s="407"/>
      <c r="J530" s="407"/>
      <c r="K530" s="472"/>
      <c r="L530" s="472"/>
      <c r="M530" s="472"/>
      <c r="N530" s="407"/>
      <c r="O530" s="407"/>
      <c r="P530" s="407"/>
      <c r="Q530" s="407"/>
      <c r="R530" s="407"/>
      <c r="S530" s="407"/>
      <c r="T530" s="407"/>
      <c r="U530" s="407"/>
      <c r="V530" s="407"/>
      <c r="W530" s="407"/>
      <c r="X530" s="407"/>
      <c r="Y530" s="407"/>
    </row>
    <row r="531" spans="1:25" x14ac:dyDescent="0.25">
      <c r="A531" s="470"/>
      <c r="B531" s="407"/>
      <c r="C531" s="471"/>
      <c r="D531" s="407"/>
      <c r="E531" s="407"/>
      <c r="F531" s="407"/>
      <c r="G531" s="407"/>
      <c r="H531" s="407"/>
      <c r="I531" s="407"/>
      <c r="J531" s="407"/>
      <c r="K531" s="472"/>
      <c r="L531" s="472"/>
      <c r="M531" s="472"/>
      <c r="N531" s="407"/>
      <c r="O531" s="407"/>
      <c r="P531" s="407"/>
      <c r="Q531" s="407"/>
      <c r="R531" s="407"/>
      <c r="S531" s="407"/>
      <c r="T531" s="407"/>
      <c r="U531" s="407"/>
      <c r="V531" s="407"/>
      <c r="W531" s="407"/>
      <c r="X531" s="407"/>
      <c r="Y531" s="407"/>
    </row>
    <row r="532" spans="1:25" x14ac:dyDescent="0.25">
      <c r="A532" s="470"/>
      <c r="B532" s="407"/>
      <c r="C532" s="471"/>
      <c r="D532" s="407"/>
      <c r="E532" s="407"/>
      <c r="F532" s="407"/>
      <c r="G532" s="407"/>
      <c r="H532" s="407"/>
      <c r="I532" s="407"/>
      <c r="J532" s="407"/>
      <c r="K532" s="472"/>
      <c r="L532" s="472"/>
      <c r="M532" s="472"/>
      <c r="N532" s="407"/>
      <c r="O532" s="407"/>
      <c r="P532" s="407"/>
      <c r="Q532" s="407"/>
      <c r="R532" s="407"/>
      <c r="S532" s="407"/>
      <c r="T532" s="407"/>
      <c r="U532" s="407"/>
      <c r="V532" s="407"/>
      <c r="W532" s="407"/>
      <c r="X532" s="407"/>
      <c r="Y532" s="407"/>
    </row>
    <row r="533" spans="1:25" x14ac:dyDescent="0.25">
      <c r="A533" s="470"/>
      <c r="B533" s="407"/>
      <c r="C533" s="471"/>
      <c r="D533" s="407"/>
      <c r="E533" s="407"/>
      <c r="F533" s="407"/>
      <c r="G533" s="407"/>
      <c r="H533" s="407"/>
      <c r="I533" s="407"/>
      <c r="J533" s="407"/>
      <c r="K533" s="472"/>
      <c r="L533" s="472"/>
      <c r="M533" s="472"/>
      <c r="N533" s="407"/>
      <c r="O533" s="407"/>
      <c r="P533" s="407"/>
      <c r="Q533" s="407"/>
      <c r="R533" s="407"/>
      <c r="S533" s="407"/>
      <c r="T533" s="407"/>
      <c r="U533" s="407"/>
      <c r="V533" s="407"/>
      <c r="W533" s="407"/>
      <c r="X533" s="407"/>
      <c r="Y533" s="407"/>
    </row>
    <row r="534" spans="1:25" x14ac:dyDescent="0.25">
      <c r="A534" s="470"/>
      <c r="B534" s="407"/>
      <c r="C534" s="471"/>
      <c r="D534" s="407"/>
      <c r="E534" s="407"/>
      <c r="F534" s="407"/>
      <c r="G534" s="407"/>
      <c r="H534" s="407"/>
      <c r="I534" s="407"/>
      <c r="J534" s="407"/>
      <c r="K534" s="472"/>
      <c r="L534" s="472"/>
      <c r="M534" s="472"/>
      <c r="N534" s="407"/>
      <c r="O534" s="407"/>
      <c r="P534" s="407"/>
      <c r="Q534" s="407"/>
      <c r="R534" s="407"/>
      <c r="S534" s="407"/>
      <c r="T534" s="407"/>
      <c r="U534" s="407"/>
      <c r="V534" s="407"/>
      <c r="W534" s="407"/>
      <c r="X534" s="407"/>
      <c r="Y534" s="407"/>
    </row>
    <row r="535" spans="1:25" x14ac:dyDescent="0.25">
      <c r="A535" s="470"/>
      <c r="B535" s="407"/>
      <c r="C535" s="471"/>
      <c r="D535" s="407"/>
      <c r="E535" s="407"/>
      <c r="F535" s="407"/>
      <c r="G535" s="407"/>
      <c r="H535" s="407"/>
      <c r="I535" s="407"/>
      <c r="J535" s="407"/>
      <c r="K535" s="472"/>
      <c r="L535" s="472"/>
      <c r="M535" s="472"/>
      <c r="N535" s="407"/>
      <c r="O535" s="407"/>
      <c r="P535" s="407"/>
      <c r="Q535" s="407"/>
      <c r="R535" s="407"/>
      <c r="S535" s="407"/>
      <c r="T535" s="407"/>
      <c r="U535" s="407"/>
      <c r="V535" s="407"/>
      <c r="W535" s="407"/>
      <c r="X535" s="407"/>
      <c r="Y535" s="407"/>
    </row>
    <row r="536" spans="1:25" x14ac:dyDescent="0.25">
      <c r="A536" s="470"/>
      <c r="B536" s="407"/>
      <c r="C536" s="471"/>
      <c r="D536" s="407"/>
      <c r="E536" s="407"/>
      <c r="F536" s="407"/>
      <c r="G536" s="407"/>
      <c r="H536" s="407"/>
      <c r="I536" s="407"/>
      <c r="J536" s="407"/>
      <c r="K536" s="472"/>
      <c r="L536" s="472"/>
      <c r="M536" s="472"/>
      <c r="N536" s="407"/>
      <c r="O536" s="407"/>
      <c r="P536" s="407"/>
      <c r="Q536" s="407"/>
      <c r="R536" s="407"/>
      <c r="S536" s="407"/>
      <c r="T536" s="407"/>
      <c r="U536" s="407"/>
      <c r="V536" s="407"/>
      <c r="W536" s="407"/>
      <c r="X536" s="407"/>
      <c r="Y536" s="407"/>
    </row>
    <row r="537" spans="1:25" x14ac:dyDescent="0.25">
      <c r="A537" s="470"/>
      <c r="B537" s="407"/>
      <c r="C537" s="471"/>
      <c r="D537" s="407"/>
      <c r="E537" s="407"/>
      <c r="F537" s="407"/>
      <c r="G537" s="407"/>
      <c r="H537" s="407"/>
      <c r="I537" s="407"/>
      <c r="J537" s="407"/>
      <c r="K537" s="472"/>
      <c r="L537" s="472"/>
      <c r="M537" s="472"/>
      <c r="N537" s="407"/>
      <c r="O537" s="407"/>
      <c r="P537" s="407"/>
      <c r="Q537" s="407"/>
      <c r="R537" s="407"/>
      <c r="S537" s="407"/>
      <c r="T537" s="407"/>
      <c r="U537" s="407"/>
      <c r="V537" s="407"/>
      <c r="W537" s="407"/>
      <c r="X537" s="407"/>
      <c r="Y537" s="407"/>
    </row>
    <row r="538" spans="1:25" x14ac:dyDescent="0.25">
      <c r="A538" s="470"/>
      <c r="B538" s="407"/>
      <c r="C538" s="471"/>
      <c r="D538" s="407"/>
      <c r="E538" s="407"/>
      <c r="F538" s="407"/>
      <c r="G538" s="407"/>
      <c r="H538" s="407"/>
      <c r="I538" s="407"/>
      <c r="J538" s="407"/>
      <c r="K538" s="472"/>
      <c r="L538" s="472"/>
      <c r="M538" s="472"/>
      <c r="N538" s="407"/>
      <c r="O538" s="407"/>
      <c r="P538" s="407"/>
      <c r="Q538" s="407"/>
      <c r="R538" s="407"/>
      <c r="S538" s="407"/>
      <c r="T538" s="407"/>
      <c r="U538" s="407"/>
      <c r="V538" s="407"/>
      <c r="W538" s="407"/>
      <c r="X538" s="407"/>
      <c r="Y538" s="407"/>
    </row>
    <row r="539" spans="1:25" x14ac:dyDescent="0.25">
      <c r="A539" s="470"/>
      <c r="B539" s="407"/>
      <c r="C539" s="471"/>
      <c r="D539" s="407"/>
      <c r="E539" s="407"/>
      <c r="F539" s="407"/>
      <c r="G539" s="407"/>
      <c r="H539" s="407"/>
      <c r="I539" s="407"/>
      <c r="J539" s="407"/>
      <c r="K539" s="472"/>
      <c r="L539" s="472"/>
      <c r="M539" s="472"/>
      <c r="N539" s="407"/>
      <c r="O539" s="407"/>
      <c r="P539" s="407"/>
      <c r="Q539" s="407"/>
      <c r="R539" s="407"/>
      <c r="S539" s="407"/>
      <c r="T539" s="407"/>
      <c r="U539" s="407"/>
      <c r="V539" s="407"/>
      <c r="W539" s="407"/>
      <c r="X539" s="407"/>
      <c r="Y539" s="407"/>
    </row>
    <row r="540" spans="1:25" x14ac:dyDescent="0.25">
      <c r="A540" s="470"/>
      <c r="B540" s="407"/>
      <c r="C540" s="471"/>
      <c r="D540" s="407"/>
      <c r="E540" s="407"/>
      <c r="F540" s="407"/>
      <c r="G540" s="407"/>
      <c r="H540" s="407"/>
      <c r="I540" s="407"/>
      <c r="J540" s="407"/>
      <c r="K540" s="472"/>
      <c r="L540" s="472"/>
      <c r="M540" s="472"/>
      <c r="N540" s="407"/>
      <c r="O540" s="407"/>
      <c r="P540" s="407"/>
      <c r="Q540" s="407"/>
      <c r="R540" s="407"/>
      <c r="S540" s="407"/>
      <c r="T540" s="407"/>
      <c r="U540" s="407"/>
      <c r="V540" s="407"/>
      <c r="W540" s="407"/>
      <c r="X540" s="407"/>
      <c r="Y540" s="407"/>
    </row>
    <row r="541" spans="1:25" x14ac:dyDescent="0.25">
      <c r="A541" s="470"/>
      <c r="B541" s="407"/>
      <c r="C541" s="471"/>
      <c r="D541" s="407"/>
      <c r="E541" s="407"/>
      <c r="F541" s="407"/>
      <c r="G541" s="407"/>
      <c r="H541" s="407"/>
      <c r="I541" s="407"/>
      <c r="J541" s="407"/>
      <c r="K541" s="472"/>
      <c r="L541" s="472"/>
      <c r="M541" s="472"/>
      <c r="N541" s="407"/>
      <c r="O541" s="407"/>
      <c r="P541" s="407"/>
      <c r="Q541" s="407"/>
      <c r="R541" s="407"/>
      <c r="S541" s="407"/>
      <c r="T541" s="407"/>
      <c r="U541" s="407"/>
      <c r="V541" s="407"/>
      <c r="W541" s="407"/>
      <c r="X541" s="407"/>
      <c r="Y541" s="407"/>
    </row>
    <row r="542" spans="1:25" x14ac:dyDescent="0.25">
      <c r="A542" s="470"/>
      <c r="B542" s="407"/>
      <c r="C542" s="471"/>
      <c r="D542" s="407"/>
      <c r="E542" s="407"/>
      <c r="F542" s="407"/>
      <c r="G542" s="407"/>
      <c r="H542" s="407"/>
      <c r="I542" s="407"/>
      <c r="J542" s="407"/>
      <c r="K542" s="472"/>
      <c r="L542" s="472"/>
      <c r="M542" s="472"/>
      <c r="N542" s="407"/>
      <c r="O542" s="407"/>
      <c r="P542" s="407"/>
      <c r="Q542" s="407"/>
      <c r="R542" s="407"/>
      <c r="S542" s="407"/>
      <c r="T542" s="407"/>
      <c r="U542" s="407"/>
      <c r="V542" s="407"/>
      <c r="W542" s="407"/>
      <c r="X542" s="407"/>
      <c r="Y542" s="407"/>
    </row>
    <row r="543" spans="1:25" x14ac:dyDescent="0.25">
      <c r="A543" s="470"/>
      <c r="B543" s="407"/>
      <c r="C543" s="471"/>
      <c r="D543" s="407"/>
      <c r="E543" s="407"/>
      <c r="F543" s="407"/>
      <c r="G543" s="407"/>
      <c r="H543" s="407"/>
      <c r="I543" s="407"/>
      <c r="J543" s="407"/>
      <c r="K543" s="472"/>
      <c r="L543" s="472"/>
      <c r="M543" s="472"/>
      <c r="N543" s="407"/>
      <c r="O543" s="407"/>
      <c r="P543" s="407"/>
      <c r="Q543" s="407"/>
      <c r="R543" s="407"/>
      <c r="S543" s="407"/>
      <c r="T543" s="407"/>
      <c r="U543" s="407"/>
      <c r="V543" s="407"/>
      <c r="W543" s="407"/>
      <c r="X543" s="407"/>
      <c r="Y543" s="407"/>
    </row>
    <row r="544" spans="1:25" x14ac:dyDescent="0.25">
      <c r="A544" s="470"/>
      <c r="B544" s="407"/>
      <c r="C544" s="471"/>
      <c r="D544" s="407"/>
      <c r="E544" s="407"/>
      <c r="F544" s="407"/>
      <c r="G544" s="407"/>
      <c r="H544" s="407"/>
      <c r="I544" s="407"/>
      <c r="J544" s="407"/>
      <c r="K544" s="472"/>
      <c r="L544" s="472"/>
      <c r="M544" s="472"/>
      <c r="N544" s="407"/>
      <c r="O544" s="407"/>
      <c r="P544" s="407"/>
      <c r="Q544" s="407"/>
      <c r="R544" s="407"/>
      <c r="S544" s="407"/>
      <c r="T544" s="407"/>
      <c r="U544" s="407"/>
      <c r="V544" s="407"/>
      <c r="W544" s="407"/>
      <c r="X544" s="407"/>
      <c r="Y544" s="407"/>
    </row>
    <row r="545" spans="1:25" x14ac:dyDescent="0.25">
      <c r="A545" s="470"/>
      <c r="B545" s="407"/>
      <c r="C545" s="471"/>
      <c r="D545" s="407"/>
      <c r="E545" s="407"/>
      <c r="F545" s="407"/>
      <c r="G545" s="407"/>
      <c r="H545" s="407"/>
      <c r="I545" s="407"/>
      <c r="J545" s="407"/>
      <c r="K545" s="472"/>
      <c r="L545" s="472"/>
      <c r="M545" s="472"/>
      <c r="N545" s="407"/>
      <c r="O545" s="407"/>
      <c r="P545" s="407"/>
      <c r="Q545" s="407"/>
      <c r="R545" s="407"/>
      <c r="S545" s="407"/>
      <c r="T545" s="407"/>
      <c r="U545" s="407"/>
      <c r="V545" s="407"/>
      <c r="W545" s="407"/>
      <c r="X545" s="407"/>
      <c r="Y545" s="407"/>
    </row>
    <row r="546" spans="1:25" x14ac:dyDescent="0.25">
      <c r="A546" s="470"/>
      <c r="B546" s="407"/>
      <c r="C546" s="471"/>
      <c r="D546" s="407"/>
      <c r="E546" s="407"/>
      <c r="F546" s="407"/>
      <c r="G546" s="407"/>
      <c r="H546" s="407"/>
      <c r="I546" s="407"/>
      <c r="J546" s="407"/>
      <c r="K546" s="472"/>
      <c r="L546" s="472"/>
      <c r="M546" s="472"/>
      <c r="N546" s="407"/>
      <c r="O546" s="407"/>
      <c r="P546" s="407"/>
      <c r="Q546" s="407"/>
      <c r="R546" s="407"/>
      <c r="S546" s="407"/>
      <c r="T546" s="407"/>
      <c r="U546" s="407"/>
      <c r="V546" s="407"/>
      <c r="W546" s="407"/>
      <c r="X546" s="407"/>
      <c r="Y546" s="407"/>
    </row>
    <row r="547" spans="1:25" x14ac:dyDescent="0.25">
      <c r="A547" s="470"/>
      <c r="B547" s="407"/>
      <c r="C547" s="471"/>
      <c r="D547" s="407"/>
      <c r="E547" s="407"/>
      <c r="F547" s="407"/>
      <c r="G547" s="407"/>
      <c r="H547" s="407"/>
      <c r="I547" s="407"/>
      <c r="J547" s="407"/>
      <c r="K547" s="472"/>
      <c r="L547" s="472"/>
      <c r="M547" s="472"/>
      <c r="N547" s="407"/>
      <c r="O547" s="407"/>
      <c r="P547" s="407"/>
      <c r="Q547" s="407"/>
      <c r="R547" s="407"/>
      <c r="S547" s="407"/>
      <c r="T547" s="407"/>
      <c r="U547" s="407"/>
      <c r="V547" s="407"/>
      <c r="W547" s="407"/>
      <c r="X547" s="407"/>
      <c r="Y547" s="407"/>
    </row>
    <row r="548" spans="1:25" x14ac:dyDescent="0.25">
      <c r="A548" s="470"/>
      <c r="B548" s="407"/>
      <c r="C548" s="471"/>
      <c r="D548" s="407"/>
      <c r="E548" s="407"/>
      <c r="F548" s="407"/>
      <c r="G548" s="407"/>
      <c r="H548" s="407"/>
      <c r="I548" s="407"/>
      <c r="J548" s="407"/>
      <c r="K548" s="472"/>
      <c r="L548" s="472"/>
      <c r="M548" s="472"/>
      <c r="N548" s="407"/>
      <c r="O548" s="407"/>
      <c r="P548" s="407"/>
      <c r="Q548" s="407"/>
      <c r="R548" s="407"/>
      <c r="S548" s="407"/>
      <c r="T548" s="407"/>
      <c r="U548" s="407"/>
      <c r="V548" s="407"/>
      <c r="W548" s="407"/>
      <c r="X548" s="407"/>
      <c r="Y548" s="407"/>
    </row>
    <row r="549" spans="1:25" x14ac:dyDescent="0.25">
      <c r="A549" s="470"/>
      <c r="B549" s="407"/>
      <c r="C549" s="471"/>
      <c r="D549" s="407"/>
      <c r="E549" s="407"/>
      <c r="F549" s="407"/>
      <c r="G549" s="407"/>
      <c r="H549" s="407"/>
      <c r="I549" s="407"/>
      <c r="J549" s="407"/>
      <c r="K549" s="472"/>
      <c r="L549" s="472"/>
      <c r="M549" s="472"/>
      <c r="N549" s="407"/>
      <c r="O549" s="407"/>
      <c r="P549" s="407"/>
      <c r="Q549" s="407"/>
      <c r="R549" s="407"/>
      <c r="S549" s="407"/>
      <c r="T549" s="407"/>
      <c r="U549" s="407"/>
      <c r="V549" s="407"/>
      <c r="W549" s="407"/>
      <c r="X549" s="407"/>
      <c r="Y549" s="407"/>
    </row>
    <row r="550" spans="1:25" x14ac:dyDescent="0.25">
      <c r="A550" s="470"/>
      <c r="B550" s="407"/>
      <c r="C550" s="471"/>
      <c r="D550" s="407"/>
      <c r="E550" s="407"/>
      <c r="F550" s="407"/>
      <c r="G550" s="407"/>
      <c r="H550" s="407"/>
      <c r="I550" s="407"/>
      <c r="J550" s="407"/>
      <c r="K550" s="472"/>
      <c r="L550" s="472"/>
      <c r="M550" s="472"/>
      <c r="N550" s="407"/>
      <c r="O550" s="407"/>
      <c r="P550" s="407"/>
      <c r="Q550" s="407"/>
      <c r="R550" s="407"/>
      <c r="S550" s="407"/>
      <c r="T550" s="407"/>
      <c r="U550" s="407"/>
      <c r="V550" s="407"/>
      <c r="W550" s="407"/>
      <c r="X550" s="407"/>
      <c r="Y550" s="407"/>
    </row>
    <row r="551" spans="1:25" x14ac:dyDescent="0.25">
      <c r="A551" s="470"/>
      <c r="B551" s="407"/>
      <c r="C551" s="471"/>
      <c r="D551" s="407"/>
      <c r="E551" s="407"/>
      <c r="F551" s="407"/>
      <c r="G551" s="407"/>
      <c r="H551" s="407"/>
      <c r="I551" s="407"/>
      <c r="J551" s="407"/>
      <c r="K551" s="472"/>
      <c r="L551" s="472"/>
      <c r="M551" s="472"/>
      <c r="N551" s="407"/>
      <c r="O551" s="407"/>
      <c r="P551" s="407"/>
      <c r="Q551" s="407"/>
      <c r="R551" s="407"/>
      <c r="S551" s="407"/>
      <c r="T551" s="407"/>
      <c r="U551" s="407"/>
      <c r="V551" s="407"/>
      <c r="W551" s="407"/>
      <c r="X551" s="407"/>
      <c r="Y551" s="407"/>
    </row>
    <row r="552" spans="1:25" x14ac:dyDescent="0.25">
      <c r="A552" s="470"/>
      <c r="B552" s="407"/>
      <c r="C552" s="471"/>
      <c r="D552" s="407"/>
      <c r="E552" s="407"/>
      <c r="F552" s="407"/>
      <c r="G552" s="407"/>
      <c r="H552" s="407"/>
      <c r="I552" s="407"/>
      <c r="J552" s="407"/>
      <c r="K552" s="472"/>
      <c r="L552" s="472"/>
      <c r="M552" s="472"/>
      <c r="N552" s="407"/>
      <c r="O552" s="407"/>
      <c r="P552" s="407"/>
      <c r="Q552" s="407"/>
      <c r="R552" s="407"/>
      <c r="S552" s="407"/>
      <c r="T552" s="407"/>
      <c r="U552" s="407"/>
      <c r="V552" s="407"/>
      <c r="W552" s="407"/>
      <c r="X552" s="407"/>
      <c r="Y552" s="407"/>
    </row>
    <row r="553" spans="1:25" x14ac:dyDescent="0.25">
      <c r="A553" s="470"/>
      <c r="B553" s="407"/>
      <c r="C553" s="471"/>
      <c r="D553" s="407"/>
      <c r="E553" s="407"/>
      <c r="F553" s="407"/>
      <c r="G553" s="407"/>
      <c r="H553" s="407"/>
      <c r="I553" s="407"/>
      <c r="J553" s="407"/>
      <c r="K553" s="472"/>
      <c r="L553" s="472"/>
      <c r="M553" s="472"/>
      <c r="N553" s="407"/>
      <c r="O553" s="407"/>
      <c r="P553" s="407"/>
      <c r="Q553" s="407"/>
      <c r="R553" s="407"/>
      <c r="S553" s="407"/>
      <c r="T553" s="407"/>
      <c r="U553" s="407"/>
      <c r="V553" s="407"/>
      <c r="W553" s="407"/>
      <c r="X553" s="407"/>
      <c r="Y553" s="407"/>
    </row>
    <row r="554" spans="1:25" x14ac:dyDescent="0.25">
      <c r="A554" s="470"/>
      <c r="B554" s="407"/>
      <c r="C554" s="471"/>
      <c r="D554" s="407"/>
      <c r="E554" s="407"/>
      <c r="F554" s="407"/>
      <c r="G554" s="407"/>
      <c r="H554" s="407"/>
      <c r="I554" s="407"/>
      <c r="J554" s="407"/>
      <c r="K554" s="472"/>
      <c r="L554" s="472"/>
      <c r="M554" s="472"/>
      <c r="N554" s="407"/>
      <c r="O554" s="407"/>
      <c r="P554" s="407"/>
      <c r="Q554" s="407"/>
      <c r="R554" s="407"/>
      <c r="S554" s="407"/>
      <c r="T554" s="407"/>
      <c r="U554" s="407"/>
      <c r="V554" s="407"/>
      <c r="W554" s="407"/>
      <c r="X554" s="407"/>
      <c r="Y554" s="407"/>
    </row>
    <row r="555" spans="1:25" x14ac:dyDescent="0.25">
      <c r="A555" s="470"/>
      <c r="B555" s="407"/>
      <c r="C555" s="471"/>
      <c r="D555" s="407"/>
      <c r="E555" s="407"/>
      <c r="F555" s="407"/>
      <c r="G555" s="407"/>
      <c r="H555" s="407"/>
      <c r="I555" s="407"/>
      <c r="J555" s="407"/>
      <c r="K555" s="472"/>
      <c r="L555" s="472"/>
      <c r="M555" s="472"/>
      <c r="N555" s="407"/>
      <c r="O555" s="407"/>
      <c r="P555" s="407"/>
      <c r="Q555" s="407"/>
      <c r="R555" s="407"/>
      <c r="S555" s="407"/>
      <c r="T555" s="407"/>
      <c r="U555" s="407"/>
      <c r="V555" s="407"/>
      <c r="W555" s="407"/>
      <c r="X555" s="407"/>
      <c r="Y555" s="407"/>
    </row>
    <row r="556" spans="1:25" x14ac:dyDescent="0.25">
      <c r="A556" s="470"/>
      <c r="B556" s="407"/>
      <c r="C556" s="471"/>
      <c r="D556" s="407"/>
      <c r="E556" s="407"/>
      <c r="F556" s="407"/>
      <c r="G556" s="407"/>
      <c r="H556" s="407"/>
      <c r="I556" s="407"/>
      <c r="J556" s="407"/>
      <c r="K556" s="472"/>
      <c r="L556" s="472"/>
      <c r="M556" s="472"/>
      <c r="N556" s="407"/>
      <c r="O556" s="407"/>
      <c r="P556" s="407"/>
      <c r="Q556" s="407"/>
      <c r="R556" s="407"/>
      <c r="S556" s="407"/>
      <c r="T556" s="407"/>
      <c r="U556" s="407"/>
      <c r="V556" s="407"/>
      <c r="W556" s="407"/>
      <c r="X556" s="407"/>
      <c r="Y556" s="407"/>
    </row>
    <row r="557" spans="1:25" x14ac:dyDescent="0.25">
      <c r="A557" s="470"/>
      <c r="B557" s="407"/>
      <c r="C557" s="471"/>
      <c r="D557" s="407"/>
      <c r="E557" s="407"/>
      <c r="F557" s="407"/>
      <c r="G557" s="407"/>
      <c r="H557" s="407"/>
      <c r="I557" s="407"/>
      <c r="J557" s="407"/>
      <c r="K557" s="472"/>
      <c r="L557" s="472"/>
      <c r="M557" s="472"/>
      <c r="N557" s="407"/>
      <c r="O557" s="407"/>
      <c r="P557" s="407"/>
      <c r="Q557" s="407"/>
      <c r="R557" s="407"/>
      <c r="S557" s="407"/>
      <c r="T557" s="407"/>
      <c r="U557" s="407"/>
      <c r="V557" s="407"/>
      <c r="W557" s="407"/>
      <c r="X557" s="407"/>
      <c r="Y557" s="407"/>
    </row>
    <row r="558" spans="1:25" x14ac:dyDescent="0.25">
      <c r="A558" s="470"/>
      <c r="B558" s="407"/>
      <c r="C558" s="471"/>
      <c r="D558" s="407"/>
      <c r="E558" s="407"/>
      <c r="F558" s="407"/>
      <c r="G558" s="407"/>
      <c r="H558" s="407"/>
      <c r="I558" s="407"/>
      <c r="J558" s="407"/>
      <c r="K558" s="472"/>
      <c r="L558" s="472"/>
      <c r="M558" s="472"/>
      <c r="N558" s="407"/>
      <c r="O558" s="407"/>
      <c r="P558" s="407"/>
      <c r="Q558" s="407"/>
      <c r="R558" s="407"/>
      <c r="S558" s="407"/>
      <c r="T558" s="407"/>
      <c r="U558" s="407"/>
      <c r="V558" s="407"/>
      <c r="W558" s="407"/>
      <c r="X558" s="407"/>
      <c r="Y558" s="407"/>
    </row>
    <row r="559" spans="1:25" x14ac:dyDescent="0.25">
      <c r="A559" s="470"/>
      <c r="B559" s="407"/>
      <c r="C559" s="471"/>
      <c r="D559" s="407"/>
      <c r="E559" s="407"/>
      <c r="F559" s="407"/>
      <c r="G559" s="407"/>
      <c r="H559" s="407"/>
      <c r="I559" s="407"/>
      <c r="J559" s="407"/>
      <c r="K559" s="472"/>
      <c r="L559" s="472"/>
      <c r="M559" s="472"/>
      <c r="N559" s="407"/>
      <c r="O559" s="407"/>
      <c r="P559" s="407"/>
      <c r="Q559" s="407"/>
      <c r="R559" s="407"/>
      <c r="S559" s="407"/>
      <c r="T559" s="407"/>
      <c r="U559" s="407"/>
      <c r="V559" s="407"/>
      <c r="W559" s="407"/>
      <c r="X559" s="407"/>
      <c r="Y559" s="407"/>
    </row>
    <row r="560" spans="1:25" x14ac:dyDescent="0.25">
      <c r="A560" s="470"/>
      <c r="B560" s="407"/>
      <c r="C560" s="471"/>
      <c r="D560" s="407"/>
      <c r="E560" s="407"/>
      <c r="F560" s="407"/>
      <c r="G560" s="407"/>
      <c r="H560" s="407"/>
      <c r="I560" s="407"/>
      <c r="J560" s="407"/>
      <c r="K560" s="472"/>
      <c r="L560" s="472"/>
      <c r="M560" s="472"/>
      <c r="N560" s="407"/>
      <c r="O560" s="407"/>
      <c r="P560" s="407"/>
      <c r="Q560" s="407"/>
      <c r="R560" s="407"/>
      <c r="S560" s="407"/>
      <c r="T560" s="407"/>
      <c r="U560" s="407"/>
      <c r="V560" s="407"/>
      <c r="W560" s="407"/>
      <c r="X560" s="407"/>
      <c r="Y560" s="407"/>
    </row>
    <row r="561" spans="1:25" x14ac:dyDescent="0.25">
      <c r="A561" s="470"/>
      <c r="B561" s="407"/>
      <c r="C561" s="471"/>
      <c r="D561" s="407"/>
      <c r="E561" s="407"/>
      <c r="F561" s="407"/>
      <c r="G561" s="407"/>
      <c r="H561" s="407"/>
      <c r="I561" s="407"/>
      <c r="J561" s="407"/>
      <c r="K561" s="472"/>
      <c r="L561" s="472"/>
      <c r="M561" s="472"/>
      <c r="N561" s="407"/>
      <c r="O561" s="407"/>
      <c r="P561" s="407"/>
      <c r="Q561" s="407"/>
      <c r="R561" s="407"/>
      <c r="S561" s="407"/>
      <c r="T561" s="407"/>
      <c r="U561" s="407"/>
      <c r="V561" s="407"/>
      <c r="W561" s="407"/>
      <c r="X561" s="407"/>
      <c r="Y561" s="407"/>
    </row>
    <row r="562" spans="1:25" x14ac:dyDescent="0.25">
      <c r="A562" s="470"/>
      <c r="B562" s="407"/>
      <c r="C562" s="471"/>
      <c r="D562" s="407"/>
      <c r="E562" s="407"/>
      <c r="F562" s="407"/>
      <c r="G562" s="407"/>
      <c r="H562" s="407"/>
      <c r="I562" s="407"/>
      <c r="J562" s="407"/>
      <c r="K562" s="472"/>
      <c r="L562" s="472"/>
      <c r="M562" s="472"/>
      <c r="N562" s="407"/>
      <c r="O562" s="407"/>
      <c r="P562" s="407"/>
      <c r="Q562" s="407"/>
      <c r="R562" s="407"/>
      <c r="S562" s="407"/>
      <c r="T562" s="407"/>
      <c r="U562" s="407"/>
      <c r="V562" s="407"/>
      <c r="W562" s="407"/>
      <c r="X562" s="407"/>
      <c r="Y562" s="407"/>
    </row>
    <row r="563" spans="1:25" x14ac:dyDescent="0.25">
      <c r="A563" s="470"/>
      <c r="B563" s="407"/>
      <c r="C563" s="471"/>
      <c r="D563" s="407"/>
      <c r="E563" s="407"/>
      <c r="F563" s="407"/>
      <c r="G563" s="407"/>
      <c r="H563" s="407"/>
      <c r="I563" s="407"/>
      <c r="J563" s="407"/>
      <c r="K563" s="472"/>
      <c r="L563" s="472"/>
      <c r="M563" s="472"/>
      <c r="N563" s="407"/>
      <c r="O563" s="407"/>
      <c r="P563" s="407"/>
      <c r="Q563" s="407"/>
      <c r="R563" s="407"/>
      <c r="S563" s="407"/>
      <c r="T563" s="407"/>
      <c r="U563" s="407"/>
      <c r="V563" s="407"/>
      <c r="W563" s="407"/>
      <c r="X563" s="407"/>
      <c r="Y563" s="407"/>
    </row>
    <row r="564" spans="1:25" x14ac:dyDescent="0.25">
      <c r="A564" s="470"/>
      <c r="B564" s="407"/>
      <c r="C564" s="471"/>
      <c r="D564" s="407"/>
      <c r="E564" s="407"/>
      <c r="F564" s="407"/>
      <c r="G564" s="407"/>
      <c r="H564" s="407"/>
      <c r="I564" s="407"/>
      <c r="J564" s="407"/>
      <c r="K564" s="472"/>
      <c r="L564" s="472"/>
      <c r="M564" s="472"/>
      <c r="N564" s="407"/>
      <c r="O564" s="407"/>
      <c r="P564" s="407"/>
      <c r="Q564" s="407"/>
      <c r="R564" s="407"/>
      <c r="S564" s="407"/>
      <c r="T564" s="407"/>
      <c r="U564" s="407"/>
      <c r="V564" s="407"/>
      <c r="W564" s="407"/>
      <c r="X564" s="407"/>
      <c r="Y564" s="407"/>
    </row>
    <row r="565" spans="1:25" x14ac:dyDescent="0.25">
      <c r="A565" s="470"/>
      <c r="B565" s="407"/>
      <c r="C565" s="471"/>
      <c r="D565" s="407"/>
      <c r="E565" s="407"/>
      <c r="F565" s="407"/>
      <c r="G565" s="407"/>
      <c r="H565" s="407"/>
      <c r="I565" s="407"/>
      <c r="J565" s="407"/>
      <c r="K565" s="472"/>
      <c r="L565" s="472"/>
      <c r="M565" s="472"/>
      <c r="N565" s="407"/>
      <c r="O565" s="407"/>
      <c r="P565" s="407"/>
      <c r="Q565" s="407"/>
      <c r="R565" s="407"/>
      <c r="S565" s="407"/>
      <c r="T565" s="407"/>
      <c r="U565" s="407"/>
      <c r="V565" s="407"/>
      <c r="W565" s="407"/>
      <c r="X565" s="407"/>
      <c r="Y565" s="407"/>
    </row>
    <row r="566" spans="1:25" x14ac:dyDescent="0.25">
      <c r="A566" s="470"/>
      <c r="B566" s="407"/>
      <c r="C566" s="471"/>
      <c r="D566" s="407"/>
      <c r="E566" s="407"/>
      <c r="F566" s="407"/>
      <c r="G566" s="407"/>
      <c r="H566" s="407"/>
      <c r="I566" s="407"/>
      <c r="J566" s="407"/>
      <c r="K566" s="472"/>
      <c r="L566" s="472"/>
      <c r="M566" s="472"/>
      <c r="N566" s="407"/>
      <c r="O566" s="407"/>
      <c r="P566" s="407"/>
      <c r="Q566" s="407"/>
      <c r="R566" s="407"/>
      <c r="S566" s="407"/>
      <c r="T566" s="407"/>
      <c r="U566" s="407"/>
      <c r="V566" s="407"/>
      <c r="W566" s="407"/>
      <c r="X566" s="407"/>
      <c r="Y566" s="407"/>
    </row>
    <row r="567" spans="1:25" x14ac:dyDescent="0.25">
      <c r="A567" s="470"/>
      <c r="B567" s="407"/>
      <c r="C567" s="471"/>
      <c r="D567" s="407"/>
      <c r="E567" s="407"/>
      <c r="F567" s="407"/>
      <c r="G567" s="407"/>
      <c r="H567" s="407"/>
      <c r="I567" s="407"/>
      <c r="J567" s="407"/>
      <c r="K567" s="472"/>
      <c r="L567" s="472"/>
      <c r="M567" s="472"/>
      <c r="N567" s="407"/>
      <c r="O567" s="407"/>
      <c r="P567" s="407"/>
      <c r="Q567" s="407"/>
      <c r="R567" s="407"/>
      <c r="S567" s="407"/>
      <c r="T567" s="407"/>
      <c r="U567" s="407"/>
      <c r="V567" s="407"/>
      <c r="W567" s="407"/>
      <c r="X567" s="407"/>
      <c r="Y567" s="407"/>
    </row>
    <row r="568" spans="1:25" x14ac:dyDescent="0.25">
      <c r="A568" s="470"/>
      <c r="B568" s="407"/>
      <c r="C568" s="471"/>
      <c r="D568" s="407"/>
      <c r="E568" s="407"/>
      <c r="F568" s="407"/>
      <c r="G568" s="407"/>
      <c r="H568" s="407"/>
      <c r="I568" s="407"/>
      <c r="J568" s="407"/>
      <c r="K568" s="472"/>
      <c r="L568" s="472"/>
      <c r="M568" s="472"/>
      <c r="N568" s="407"/>
      <c r="O568" s="407"/>
      <c r="P568" s="407"/>
      <c r="Q568" s="407"/>
      <c r="R568" s="407"/>
      <c r="S568" s="407"/>
      <c r="T568" s="407"/>
      <c r="U568" s="407"/>
      <c r="V568" s="407"/>
      <c r="W568" s="407"/>
      <c r="X568" s="407"/>
      <c r="Y568" s="407"/>
    </row>
    <row r="569" spans="1:25" x14ac:dyDescent="0.25">
      <c r="A569" s="470"/>
      <c r="B569" s="407"/>
      <c r="C569" s="471"/>
      <c r="D569" s="407"/>
      <c r="E569" s="407"/>
      <c r="F569" s="407"/>
      <c r="G569" s="407"/>
      <c r="H569" s="407"/>
      <c r="I569" s="407"/>
      <c r="J569" s="407"/>
      <c r="K569" s="472"/>
      <c r="L569" s="472"/>
      <c r="M569" s="472"/>
      <c r="N569" s="407"/>
      <c r="O569" s="407"/>
      <c r="P569" s="407"/>
      <c r="Q569" s="407"/>
      <c r="R569" s="407"/>
      <c r="S569" s="407"/>
      <c r="T569" s="407"/>
      <c r="U569" s="407"/>
      <c r="V569" s="407"/>
      <c r="W569" s="407"/>
      <c r="X569" s="407"/>
      <c r="Y569" s="407"/>
    </row>
    <row r="570" spans="1:25" x14ac:dyDescent="0.25">
      <c r="A570" s="470"/>
      <c r="B570" s="407"/>
      <c r="C570" s="471"/>
      <c r="D570" s="407"/>
      <c r="E570" s="407"/>
      <c r="F570" s="407"/>
      <c r="G570" s="407"/>
      <c r="H570" s="407"/>
      <c r="I570" s="407"/>
      <c r="J570" s="407"/>
      <c r="K570" s="472"/>
      <c r="L570" s="472"/>
      <c r="M570" s="472"/>
      <c r="N570" s="407"/>
      <c r="O570" s="407"/>
      <c r="P570" s="407"/>
      <c r="Q570" s="407"/>
      <c r="R570" s="407"/>
      <c r="S570" s="407"/>
      <c r="T570" s="407"/>
      <c r="U570" s="407"/>
      <c r="V570" s="407"/>
      <c r="W570" s="407"/>
      <c r="X570" s="407"/>
      <c r="Y570" s="407"/>
    </row>
    <row r="571" spans="1:25" x14ac:dyDescent="0.25">
      <c r="A571" s="470"/>
      <c r="B571" s="407"/>
      <c r="C571" s="471"/>
      <c r="D571" s="407"/>
      <c r="E571" s="407"/>
      <c r="F571" s="407"/>
      <c r="G571" s="407"/>
      <c r="H571" s="407"/>
      <c r="I571" s="407"/>
      <c r="J571" s="407"/>
      <c r="K571" s="472"/>
      <c r="L571" s="472"/>
      <c r="M571" s="472"/>
      <c r="N571" s="407"/>
      <c r="O571" s="407"/>
      <c r="P571" s="407"/>
      <c r="Q571" s="407"/>
      <c r="R571" s="407"/>
      <c r="S571" s="407"/>
      <c r="T571" s="407"/>
      <c r="U571" s="407"/>
      <c r="V571" s="407"/>
      <c r="W571" s="407"/>
      <c r="X571" s="407"/>
      <c r="Y571" s="407"/>
    </row>
    <row r="572" spans="1:25" x14ac:dyDescent="0.25">
      <c r="A572" s="470"/>
      <c r="B572" s="407"/>
      <c r="C572" s="471"/>
      <c r="D572" s="407"/>
      <c r="E572" s="407"/>
      <c r="F572" s="407"/>
      <c r="G572" s="407"/>
      <c r="H572" s="407"/>
      <c r="I572" s="407"/>
      <c r="J572" s="407"/>
      <c r="K572" s="472"/>
      <c r="L572" s="472"/>
      <c r="M572" s="472"/>
      <c r="N572" s="407"/>
      <c r="O572" s="407"/>
      <c r="P572" s="407"/>
      <c r="Q572" s="407"/>
      <c r="R572" s="407"/>
      <c r="S572" s="407"/>
      <c r="T572" s="407"/>
      <c r="U572" s="407"/>
      <c r="V572" s="407"/>
      <c r="W572" s="407"/>
      <c r="X572" s="407"/>
      <c r="Y572" s="407"/>
    </row>
    <row r="573" spans="1:25" x14ac:dyDescent="0.25">
      <c r="A573" s="470"/>
      <c r="B573" s="407"/>
      <c r="C573" s="471"/>
      <c r="D573" s="407"/>
      <c r="E573" s="407"/>
      <c r="F573" s="407"/>
      <c r="G573" s="407"/>
      <c r="H573" s="407"/>
      <c r="I573" s="407"/>
      <c r="J573" s="407"/>
      <c r="K573" s="472"/>
      <c r="L573" s="472"/>
      <c r="M573" s="472"/>
      <c r="N573" s="407"/>
      <c r="O573" s="407"/>
      <c r="P573" s="407"/>
      <c r="Q573" s="407"/>
      <c r="R573" s="407"/>
      <c r="S573" s="407"/>
      <c r="T573" s="407"/>
      <c r="U573" s="407"/>
      <c r="V573" s="407"/>
      <c r="W573" s="407"/>
      <c r="X573" s="407"/>
      <c r="Y573" s="407"/>
    </row>
    <row r="574" spans="1:25" x14ac:dyDescent="0.25">
      <c r="A574" s="470"/>
      <c r="B574" s="407"/>
      <c r="C574" s="471"/>
      <c r="D574" s="407"/>
      <c r="E574" s="407"/>
      <c r="F574" s="407"/>
      <c r="G574" s="407"/>
      <c r="H574" s="407"/>
      <c r="I574" s="407"/>
      <c r="J574" s="407"/>
      <c r="K574" s="472"/>
      <c r="L574" s="472"/>
      <c r="M574" s="472"/>
      <c r="N574" s="407"/>
      <c r="O574" s="407"/>
      <c r="P574" s="407"/>
      <c r="Q574" s="407"/>
      <c r="R574" s="407"/>
      <c r="S574" s="407"/>
      <c r="T574" s="407"/>
      <c r="U574" s="407"/>
      <c r="V574" s="407"/>
      <c r="W574" s="407"/>
      <c r="X574" s="407"/>
      <c r="Y574" s="407"/>
    </row>
    <row r="575" spans="1:25" x14ac:dyDescent="0.25">
      <c r="A575" s="470"/>
      <c r="B575" s="407"/>
      <c r="C575" s="471"/>
      <c r="D575" s="407"/>
      <c r="E575" s="407"/>
      <c r="F575" s="407"/>
      <c r="G575" s="407"/>
      <c r="H575" s="407"/>
      <c r="I575" s="407"/>
      <c r="J575" s="407"/>
      <c r="K575" s="472"/>
      <c r="L575" s="472"/>
      <c r="M575" s="472"/>
      <c r="N575" s="407"/>
      <c r="O575" s="407"/>
      <c r="P575" s="407"/>
      <c r="Q575" s="407"/>
      <c r="R575" s="407"/>
      <c r="S575" s="407"/>
      <c r="T575" s="407"/>
      <c r="U575" s="407"/>
      <c r="V575" s="407"/>
      <c r="W575" s="407"/>
      <c r="X575" s="407"/>
      <c r="Y575" s="407"/>
    </row>
    <row r="576" spans="1:25" x14ac:dyDescent="0.25">
      <c r="A576" s="470"/>
      <c r="B576" s="407"/>
      <c r="C576" s="471"/>
      <c r="D576" s="407"/>
      <c r="E576" s="407"/>
      <c r="F576" s="407"/>
      <c r="G576" s="407"/>
      <c r="H576" s="407"/>
      <c r="I576" s="407"/>
      <c r="J576" s="407"/>
      <c r="K576" s="472"/>
      <c r="L576" s="472"/>
      <c r="M576" s="472"/>
      <c r="N576" s="407"/>
      <c r="O576" s="407"/>
      <c r="P576" s="407"/>
      <c r="Q576" s="407"/>
      <c r="R576" s="407"/>
      <c r="S576" s="407"/>
      <c r="T576" s="407"/>
      <c r="U576" s="407"/>
      <c r="V576" s="407"/>
      <c r="W576" s="407"/>
      <c r="X576" s="407"/>
      <c r="Y576" s="407"/>
    </row>
    <row r="577" spans="1:25" x14ac:dyDescent="0.25">
      <c r="A577" s="470"/>
      <c r="B577" s="407"/>
      <c r="C577" s="471"/>
      <c r="D577" s="407"/>
      <c r="E577" s="407"/>
      <c r="F577" s="407"/>
      <c r="G577" s="407"/>
      <c r="H577" s="407"/>
      <c r="I577" s="407"/>
      <c r="J577" s="407"/>
      <c r="K577" s="472"/>
      <c r="L577" s="472"/>
      <c r="M577" s="472"/>
      <c r="N577" s="407"/>
      <c r="O577" s="407"/>
      <c r="P577" s="407"/>
      <c r="Q577" s="407"/>
      <c r="R577" s="407"/>
      <c r="S577" s="407"/>
      <c r="T577" s="407"/>
      <c r="U577" s="407"/>
      <c r="V577" s="407"/>
      <c r="W577" s="407"/>
      <c r="X577" s="407"/>
      <c r="Y577" s="407"/>
    </row>
    <row r="578" spans="1:25" x14ac:dyDescent="0.25">
      <c r="A578" s="470"/>
      <c r="B578" s="407"/>
      <c r="C578" s="471"/>
      <c r="D578" s="407"/>
      <c r="E578" s="407"/>
      <c r="F578" s="407"/>
      <c r="G578" s="407"/>
      <c r="H578" s="407"/>
      <c r="I578" s="407"/>
      <c r="J578" s="407"/>
      <c r="K578" s="472"/>
      <c r="L578" s="472"/>
      <c r="M578" s="472"/>
      <c r="N578" s="407"/>
      <c r="O578" s="407"/>
      <c r="P578" s="407"/>
      <c r="Q578" s="407"/>
      <c r="R578" s="407"/>
      <c r="S578" s="407"/>
      <c r="T578" s="407"/>
      <c r="U578" s="407"/>
      <c r="V578" s="407"/>
      <c r="W578" s="407"/>
      <c r="X578" s="407"/>
      <c r="Y578" s="407"/>
    </row>
    <row r="579" spans="1:25" x14ac:dyDescent="0.25">
      <c r="A579" s="470"/>
      <c r="B579" s="407"/>
      <c r="C579" s="471"/>
      <c r="D579" s="407"/>
      <c r="E579" s="407"/>
      <c r="F579" s="407"/>
      <c r="G579" s="407"/>
      <c r="H579" s="407"/>
      <c r="I579" s="407"/>
      <c r="J579" s="407"/>
      <c r="K579" s="472"/>
      <c r="L579" s="472"/>
      <c r="M579" s="472"/>
      <c r="N579" s="407"/>
      <c r="O579" s="407"/>
      <c r="P579" s="407"/>
      <c r="Q579" s="407"/>
      <c r="R579" s="407"/>
      <c r="S579" s="407"/>
      <c r="T579" s="407"/>
      <c r="U579" s="407"/>
      <c r="V579" s="407"/>
      <c r="W579" s="407"/>
      <c r="X579" s="407"/>
      <c r="Y579" s="407"/>
    </row>
    <row r="580" spans="1:25" x14ac:dyDescent="0.25">
      <c r="A580" s="470"/>
      <c r="B580" s="407"/>
      <c r="C580" s="471"/>
      <c r="D580" s="407"/>
      <c r="E580" s="407"/>
      <c r="F580" s="407"/>
      <c r="G580" s="407"/>
      <c r="H580" s="407"/>
      <c r="I580" s="407"/>
      <c r="J580" s="407"/>
      <c r="K580" s="472"/>
      <c r="L580" s="472"/>
      <c r="M580" s="472"/>
      <c r="N580" s="407"/>
      <c r="O580" s="407"/>
      <c r="P580" s="407"/>
      <c r="Q580" s="407"/>
      <c r="R580" s="407"/>
      <c r="S580" s="407"/>
      <c r="T580" s="407"/>
      <c r="U580" s="407"/>
      <c r="V580" s="407"/>
      <c r="W580" s="407"/>
      <c r="X580" s="407"/>
      <c r="Y580" s="407"/>
    </row>
    <row r="581" spans="1:25" x14ac:dyDescent="0.25">
      <c r="A581" s="470"/>
      <c r="B581" s="407"/>
      <c r="C581" s="471"/>
      <c r="D581" s="407"/>
      <c r="E581" s="407"/>
      <c r="F581" s="407"/>
      <c r="G581" s="407"/>
      <c r="H581" s="407"/>
      <c r="I581" s="407"/>
      <c r="J581" s="407"/>
      <c r="K581" s="472"/>
      <c r="L581" s="472"/>
      <c r="M581" s="472"/>
      <c r="N581" s="407"/>
      <c r="O581" s="407"/>
      <c r="P581" s="407"/>
      <c r="Q581" s="407"/>
      <c r="R581" s="407"/>
      <c r="S581" s="407"/>
      <c r="T581" s="407"/>
      <c r="U581" s="407"/>
      <c r="V581" s="407"/>
      <c r="W581" s="407"/>
      <c r="X581" s="407"/>
      <c r="Y581" s="407"/>
    </row>
    <row r="582" spans="1:25" x14ac:dyDescent="0.25">
      <c r="A582" s="470"/>
      <c r="B582" s="407"/>
      <c r="C582" s="471"/>
      <c r="D582" s="407"/>
      <c r="E582" s="407"/>
      <c r="F582" s="407"/>
      <c r="G582" s="407"/>
      <c r="H582" s="407"/>
      <c r="I582" s="407"/>
      <c r="J582" s="407"/>
      <c r="K582" s="472"/>
      <c r="L582" s="472"/>
      <c r="M582" s="472"/>
      <c r="N582" s="407"/>
      <c r="O582" s="407"/>
      <c r="P582" s="407"/>
      <c r="Q582" s="407"/>
      <c r="R582" s="407"/>
      <c r="S582" s="407"/>
      <c r="T582" s="407"/>
      <c r="U582" s="407"/>
      <c r="V582" s="407"/>
      <c r="W582" s="407"/>
      <c r="X582" s="407"/>
      <c r="Y582" s="407"/>
    </row>
    <row r="583" spans="1:25" x14ac:dyDescent="0.25">
      <c r="A583" s="470"/>
      <c r="B583" s="407"/>
      <c r="C583" s="471"/>
      <c r="D583" s="407"/>
      <c r="E583" s="407"/>
      <c r="F583" s="407"/>
      <c r="G583" s="407"/>
      <c r="H583" s="407"/>
      <c r="I583" s="407"/>
      <c r="J583" s="407"/>
      <c r="K583" s="472"/>
      <c r="L583" s="472"/>
      <c r="M583" s="472"/>
      <c r="N583" s="407"/>
      <c r="O583" s="407"/>
      <c r="P583" s="407"/>
      <c r="Q583" s="407"/>
      <c r="R583" s="407"/>
      <c r="S583" s="407"/>
      <c r="T583" s="407"/>
      <c r="U583" s="407"/>
      <c r="V583" s="407"/>
      <c r="W583" s="407"/>
      <c r="X583" s="407"/>
      <c r="Y583" s="407"/>
    </row>
    <row r="584" spans="1:25" x14ac:dyDescent="0.25">
      <c r="A584" s="470"/>
      <c r="B584" s="407"/>
      <c r="C584" s="471"/>
      <c r="D584" s="407"/>
      <c r="E584" s="407"/>
      <c r="F584" s="407"/>
      <c r="G584" s="407"/>
      <c r="H584" s="407"/>
      <c r="I584" s="407"/>
      <c r="J584" s="407"/>
      <c r="K584" s="472"/>
      <c r="L584" s="472"/>
      <c r="M584" s="472"/>
      <c r="N584" s="407"/>
      <c r="O584" s="407"/>
      <c r="P584" s="407"/>
      <c r="Q584" s="407"/>
      <c r="R584" s="407"/>
      <c r="S584" s="407"/>
      <c r="T584" s="407"/>
      <c r="U584" s="407"/>
      <c r="V584" s="407"/>
      <c r="W584" s="407"/>
      <c r="X584" s="407"/>
      <c r="Y584" s="407"/>
    </row>
    <row r="585" spans="1:25" x14ac:dyDescent="0.25">
      <c r="A585" s="470"/>
      <c r="B585" s="407"/>
      <c r="C585" s="471"/>
      <c r="D585" s="407"/>
      <c r="E585" s="407"/>
      <c r="F585" s="407"/>
      <c r="G585" s="407"/>
      <c r="H585" s="407"/>
      <c r="I585" s="407"/>
      <c r="J585" s="407"/>
      <c r="K585" s="472"/>
      <c r="L585" s="472"/>
      <c r="M585" s="472"/>
      <c r="N585" s="407"/>
      <c r="O585" s="407"/>
      <c r="P585" s="407"/>
      <c r="Q585" s="407"/>
      <c r="R585" s="407"/>
      <c r="S585" s="407"/>
      <c r="T585" s="407"/>
      <c r="U585" s="407"/>
      <c r="V585" s="407"/>
      <c r="W585" s="407"/>
      <c r="X585" s="407"/>
      <c r="Y585" s="407"/>
    </row>
    <row r="586" spans="1:25" x14ac:dyDescent="0.25">
      <c r="A586" s="470"/>
      <c r="B586" s="407"/>
      <c r="C586" s="471"/>
      <c r="D586" s="407"/>
      <c r="E586" s="407"/>
      <c r="F586" s="407"/>
      <c r="G586" s="407"/>
      <c r="H586" s="407"/>
      <c r="I586" s="407"/>
      <c r="J586" s="407"/>
      <c r="K586" s="472"/>
      <c r="L586" s="472"/>
      <c r="M586" s="472"/>
      <c r="N586" s="407"/>
      <c r="O586" s="407"/>
      <c r="P586" s="407"/>
      <c r="Q586" s="407"/>
      <c r="R586" s="407"/>
      <c r="S586" s="407"/>
      <c r="T586" s="407"/>
      <c r="U586" s="407"/>
      <c r="V586" s="407"/>
      <c r="W586" s="407"/>
      <c r="X586" s="407"/>
      <c r="Y586" s="407"/>
    </row>
    <row r="587" spans="1:25" x14ac:dyDescent="0.25">
      <c r="A587" s="470"/>
      <c r="B587" s="407"/>
      <c r="C587" s="471"/>
      <c r="D587" s="407"/>
      <c r="E587" s="407"/>
      <c r="F587" s="407"/>
      <c r="G587" s="407"/>
      <c r="H587" s="407"/>
      <c r="I587" s="407"/>
      <c r="J587" s="407"/>
      <c r="K587" s="472"/>
      <c r="L587" s="472"/>
      <c r="M587" s="472"/>
      <c r="N587" s="407"/>
      <c r="O587" s="407"/>
      <c r="P587" s="407"/>
      <c r="Q587" s="407"/>
      <c r="R587" s="407"/>
      <c r="S587" s="407"/>
      <c r="T587" s="407"/>
      <c r="U587" s="407"/>
      <c r="V587" s="407"/>
      <c r="W587" s="407"/>
      <c r="X587" s="407"/>
      <c r="Y587" s="407"/>
    </row>
    <row r="588" spans="1:25" x14ac:dyDescent="0.25">
      <c r="A588" s="470"/>
      <c r="B588" s="407"/>
      <c r="C588" s="471"/>
      <c r="D588" s="407"/>
      <c r="E588" s="407"/>
      <c r="F588" s="407"/>
      <c r="G588" s="407"/>
      <c r="H588" s="407"/>
      <c r="I588" s="407"/>
      <c r="J588" s="407"/>
      <c r="K588" s="472"/>
      <c r="L588" s="472"/>
      <c r="M588" s="472"/>
      <c r="N588" s="407"/>
      <c r="O588" s="407"/>
      <c r="P588" s="407"/>
      <c r="Q588" s="407"/>
      <c r="R588" s="407"/>
      <c r="S588" s="407"/>
      <c r="T588" s="407"/>
      <c r="U588" s="407"/>
      <c r="V588" s="407"/>
      <c r="W588" s="407"/>
      <c r="X588" s="407"/>
      <c r="Y588" s="407"/>
    </row>
    <row r="589" spans="1:25" x14ac:dyDescent="0.25">
      <c r="A589" s="470"/>
      <c r="B589" s="407"/>
      <c r="C589" s="471"/>
      <c r="D589" s="407"/>
      <c r="E589" s="407"/>
      <c r="F589" s="407"/>
      <c r="G589" s="407"/>
      <c r="H589" s="407"/>
      <c r="I589" s="407"/>
      <c r="J589" s="407"/>
      <c r="K589" s="472"/>
      <c r="L589" s="472"/>
      <c r="M589" s="472"/>
      <c r="N589" s="407"/>
      <c r="O589" s="407"/>
      <c r="P589" s="407"/>
      <c r="Q589" s="407"/>
      <c r="R589" s="407"/>
      <c r="S589" s="407"/>
      <c r="T589" s="407"/>
      <c r="U589" s="407"/>
      <c r="V589" s="407"/>
      <c r="W589" s="407"/>
      <c r="X589" s="407"/>
      <c r="Y589" s="407"/>
    </row>
    <row r="590" spans="1:25" x14ac:dyDescent="0.25">
      <c r="A590" s="470"/>
      <c r="B590" s="407"/>
      <c r="C590" s="471"/>
      <c r="D590" s="407"/>
      <c r="E590" s="407"/>
      <c r="F590" s="407"/>
      <c r="G590" s="407"/>
      <c r="H590" s="407"/>
      <c r="I590" s="407"/>
      <c r="J590" s="407"/>
      <c r="K590" s="472"/>
      <c r="L590" s="472"/>
      <c r="M590" s="472"/>
      <c r="N590" s="407"/>
      <c r="O590" s="407"/>
      <c r="P590" s="407"/>
      <c r="Q590" s="407"/>
      <c r="R590" s="407"/>
      <c r="S590" s="407"/>
      <c r="T590" s="407"/>
      <c r="U590" s="407"/>
      <c r="V590" s="407"/>
      <c r="W590" s="407"/>
      <c r="X590" s="407"/>
      <c r="Y590" s="407"/>
    </row>
    <row r="591" spans="1:25" x14ac:dyDescent="0.25">
      <c r="A591" s="470"/>
      <c r="B591" s="407"/>
      <c r="C591" s="471"/>
      <c r="D591" s="407"/>
      <c r="E591" s="407"/>
      <c r="F591" s="407"/>
      <c r="G591" s="407"/>
      <c r="H591" s="407"/>
      <c r="I591" s="407"/>
      <c r="J591" s="407"/>
      <c r="K591" s="472"/>
      <c r="L591" s="472"/>
      <c r="M591" s="472"/>
      <c r="N591" s="407"/>
      <c r="O591" s="407"/>
      <c r="P591" s="407"/>
      <c r="Q591" s="407"/>
      <c r="R591" s="407"/>
      <c r="S591" s="407"/>
      <c r="T591" s="407"/>
      <c r="U591" s="407"/>
      <c r="V591" s="407"/>
      <c r="W591" s="407"/>
      <c r="X591" s="407"/>
      <c r="Y591" s="407"/>
    </row>
    <row r="592" spans="1:25" x14ac:dyDescent="0.25">
      <c r="A592" s="470"/>
      <c r="B592" s="407"/>
      <c r="C592" s="471"/>
      <c r="D592" s="407"/>
      <c r="E592" s="407"/>
      <c r="F592" s="407"/>
      <c r="G592" s="407"/>
      <c r="H592" s="407"/>
      <c r="I592" s="407"/>
      <c r="J592" s="407"/>
      <c r="K592" s="472"/>
      <c r="L592" s="472"/>
      <c r="M592" s="472"/>
      <c r="N592" s="407"/>
      <c r="O592" s="407"/>
      <c r="P592" s="407"/>
      <c r="Q592" s="407"/>
      <c r="R592" s="407"/>
      <c r="S592" s="407"/>
      <c r="T592" s="407"/>
      <c r="U592" s="407"/>
      <c r="V592" s="407"/>
      <c r="W592" s="407"/>
      <c r="X592" s="407"/>
      <c r="Y592" s="407"/>
    </row>
    <row r="593" spans="1:25" x14ac:dyDescent="0.25">
      <c r="A593" s="470"/>
      <c r="B593" s="407"/>
      <c r="C593" s="471"/>
      <c r="D593" s="407"/>
      <c r="E593" s="407"/>
      <c r="F593" s="407"/>
      <c r="G593" s="407"/>
      <c r="H593" s="407"/>
      <c r="I593" s="407"/>
      <c r="J593" s="407"/>
      <c r="K593" s="472"/>
      <c r="L593" s="472"/>
      <c r="M593" s="472"/>
      <c r="N593" s="407"/>
      <c r="O593" s="407"/>
      <c r="P593" s="407"/>
      <c r="Q593" s="407"/>
      <c r="R593" s="407"/>
      <c r="S593" s="407"/>
      <c r="T593" s="407"/>
      <c r="U593" s="407"/>
      <c r="V593" s="407"/>
      <c r="W593" s="407"/>
      <c r="X593" s="407"/>
      <c r="Y593" s="407"/>
    </row>
    <row r="594" spans="1:25" x14ac:dyDescent="0.25">
      <c r="A594" s="470"/>
      <c r="B594" s="407"/>
      <c r="C594" s="471"/>
      <c r="D594" s="407"/>
      <c r="E594" s="407"/>
      <c r="F594" s="407"/>
      <c r="G594" s="407"/>
      <c r="H594" s="407"/>
      <c r="I594" s="407"/>
      <c r="J594" s="407"/>
      <c r="K594" s="472"/>
      <c r="L594" s="472"/>
      <c r="M594" s="472"/>
      <c r="N594" s="407"/>
      <c r="O594" s="407"/>
      <c r="P594" s="407"/>
      <c r="Q594" s="407"/>
      <c r="R594" s="407"/>
      <c r="S594" s="407"/>
      <c r="T594" s="407"/>
      <c r="U594" s="407"/>
      <c r="V594" s="407"/>
      <c r="W594" s="407"/>
      <c r="X594" s="407"/>
      <c r="Y594" s="407"/>
    </row>
    <row r="595" spans="1:25" x14ac:dyDescent="0.25">
      <c r="A595" s="470"/>
      <c r="B595" s="407"/>
      <c r="C595" s="471"/>
      <c r="D595" s="407"/>
      <c r="E595" s="407"/>
      <c r="F595" s="407"/>
      <c r="G595" s="407"/>
      <c r="H595" s="407"/>
      <c r="I595" s="407"/>
      <c r="J595" s="407"/>
      <c r="K595" s="472"/>
      <c r="L595" s="472"/>
      <c r="M595" s="472"/>
      <c r="N595" s="407"/>
      <c r="O595" s="407"/>
      <c r="P595" s="407"/>
      <c r="Q595" s="407"/>
      <c r="R595" s="407"/>
      <c r="S595" s="407"/>
      <c r="T595" s="407"/>
      <c r="U595" s="407"/>
      <c r="V595" s="407"/>
      <c r="W595" s="407"/>
      <c r="X595" s="407"/>
      <c r="Y595" s="407"/>
    </row>
    <row r="596" spans="1:25" x14ac:dyDescent="0.25">
      <c r="A596" s="470"/>
      <c r="B596" s="407"/>
      <c r="C596" s="471"/>
      <c r="D596" s="407"/>
      <c r="E596" s="407"/>
      <c r="F596" s="407"/>
      <c r="G596" s="407"/>
      <c r="H596" s="407"/>
      <c r="I596" s="407"/>
      <c r="J596" s="407"/>
      <c r="K596" s="472"/>
      <c r="L596" s="472"/>
      <c r="M596" s="472"/>
      <c r="N596" s="407"/>
      <c r="O596" s="407"/>
      <c r="P596" s="407"/>
      <c r="Q596" s="407"/>
      <c r="R596" s="407"/>
      <c r="S596" s="407"/>
      <c r="T596" s="407"/>
      <c r="U596" s="407"/>
      <c r="V596" s="407"/>
      <c r="W596" s="407"/>
      <c r="X596" s="407"/>
      <c r="Y596" s="407"/>
    </row>
    <row r="597" spans="1:25" x14ac:dyDescent="0.25">
      <c r="A597" s="470"/>
      <c r="B597" s="407"/>
      <c r="C597" s="471"/>
      <c r="D597" s="407"/>
      <c r="E597" s="407"/>
      <c r="F597" s="407"/>
      <c r="G597" s="407"/>
      <c r="H597" s="407"/>
      <c r="I597" s="407"/>
      <c r="J597" s="407"/>
      <c r="K597" s="472"/>
      <c r="L597" s="472"/>
      <c r="M597" s="472"/>
      <c r="N597" s="407"/>
      <c r="O597" s="407"/>
      <c r="P597" s="407"/>
      <c r="Q597" s="407"/>
      <c r="R597" s="407"/>
      <c r="S597" s="407"/>
      <c r="T597" s="407"/>
      <c r="U597" s="407"/>
      <c r="V597" s="407"/>
      <c r="W597" s="407"/>
      <c r="X597" s="407"/>
      <c r="Y597" s="407"/>
    </row>
    <row r="598" spans="1:25" x14ac:dyDescent="0.25">
      <c r="A598" s="470"/>
      <c r="B598" s="407"/>
      <c r="C598" s="471"/>
      <c r="D598" s="407"/>
      <c r="E598" s="407"/>
      <c r="F598" s="407"/>
      <c r="G598" s="407"/>
      <c r="H598" s="407"/>
      <c r="I598" s="407"/>
      <c r="J598" s="407"/>
      <c r="K598" s="472"/>
      <c r="L598" s="472"/>
      <c r="M598" s="472"/>
      <c r="N598" s="407"/>
      <c r="O598" s="407"/>
      <c r="P598" s="407"/>
      <c r="Q598" s="407"/>
      <c r="R598" s="407"/>
      <c r="S598" s="407"/>
      <c r="T598" s="407"/>
      <c r="U598" s="407"/>
      <c r="V598" s="407"/>
      <c r="W598" s="407"/>
      <c r="X598" s="407"/>
      <c r="Y598" s="407"/>
    </row>
    <row r="599" spans="1:25" x14ac:dyDescent="0.25">
      <c r="A599" s="470"/>
      <c r="B599" s="407"/>
      <c r="C599" s="471"/>
      <c r="D599" s="407"/>
      <c r="E599" s="407"/>
      <c r="F599" s="407"/>
      <c r="G599" s="407"/>
      <c r="H599" s="407"/>
      <c r="I599" s="407"/>
      <c r="J599" s="407"/>
      <c r="K599" s="472"/>
      <c r="L599" s="472"/>
      <c r="M599" s="472"/>
      <c r="N599" s="407"/>
      <c r="O599" s="407"/>
      <c r="P599" s="407"/>
      <c r="Q599" s="407"/>
      <c r="R599" s="407"/>
      <c r="S599" s="407"/>
      <c r="T599" s="407"/>
      <c r="U599" s="407"/>
      <c r="V599" s="407"/>
      <c r="W599" s="407"/>
      <c r="X599" s="407"/>
      <c r="Y599" s="407"/>
    </row>
    <row r="600" spans="1:25" x14ac:dyDescent="0.25">
      <c r="A600" s="470"/>
      <c r="B600" s="407"/>
      <c r="C600" s="471"/>
      <c r="D600" s="407"/>
      <c r="E600" s="407"/>
      <c r="F600" s="407"/>
      <c r="G600" s="407"/>
      <c r="H600" s="407"/>
      <c r="I600" s="407"/>
      <c r="J600" s="407"/>
      <c r="K600" s="472"/>
      <c r="L600" s="472"/>
      <c r="M600" s="472"/>
      <c r="N600" s="407"/>
      <c r="O600" s="407"/>
      <c r="P600" s="407"/>
      <c r="Q600" s="407"/>
      <c r="R600" s="407"/>
      <c r="S600" s="407"/>
      <c r="T600" s="407"/>
      <c r="U600" s="407"/>
      <c r="V600" s="407"/>
      <c r="W600" s="407"/>
      <c r="X600" s="407"/>
      <c r="Y600" s="407"/>
    </row>
    <row r="601" spans="1:25" x14ac:dyDescent="0.25">
      <c r="A601" s="470"/>
      <c r="B601" s="407"/>
      <c r="C601" s="471"/>
      <c r="D601" s="407"/>
      <c r="E601" s="407"/>
      <c r="F601" s="407"/>
      <c r="G601" s="407"/>
      <c r="H601" s="407"/>
      <c r="I601" s="407"/>
      <c r="J601" s="407"/>
      <c r="K601" s="472"/>
      <c r="L601" s="472"/>
      <c r="M601" s="472"/>
      <c r="N601" s="407"/>
      <c r="O601" s="407"/>
      <c r="P601" s="407"/>
      <c r="Q601" s="407"/>
      <c r="R601" s="407"/>
      <c r="S601" s="407"/>
      <c r="T601" s="407"/>
      <c r="U601" s="407"/>
      <c r="V601" s="407"/>
      <c r="W601" s="407"/>
      <c r="X601" s="407"/>
      <c r="Y601" s="407"/>
    </row>
    <row r="602" spans="1:25" x14ac:dyDescent="0.25">
      <c r="A602" s="470"/>
      <c r="B602" s="407"/>
      <c r="C602" s="471"/>
      <c r="D602" s="407"/>
      <c r="E602" s="407"/>
      <c r="F602" s="407"/>
      <c r="G602" s="407"/>
      <c r="H602" s="407"/>
      <c r="I602" s="407"/>
      <c r="J602" s="407"/>
      <c r="K602" s="472"/>
      <c r="L602" s="472"/>
      <c r="M602" s="472"/>
      <c r="N602" s="407"/>
      <c r="O602" s="407"/>
      <c r="P602" s="407"/>
      <c r="Q602" s="407"/>
      <c r="R602" s="407"/>
      <c r="S602" s="407"/>
      <c r="T602" s="407"/>
      <c r="U602" s="407"/>
      <c r="V602" s="407"/>
      <c r="W602" s="407"/>
      <c r="X602" s="407"/>
      <c r="Y602" s="407"/>
    </row>
    <row r="603" spans="1:25" x14ac:dyDescent="0.25">
      <c r="A603" s="470"/>
      <c r="B603" s="407"/>
      <c r="C603" s="471"/>
      <c r="D603" s="407"/>
      <c r="E603" s="407"/>
      <c r="F603" s="407"/>
      <c r="G603" s="407"/>
      <c r="H603" s="407"/>
      <c r="I603" s="407"/>
      <c r="J603" s="407"/>
      <c r="K603" s="472"/>
      <c r="L603" s="472"/>
      <c r="M603" s="472"/>
      <c r="N603" s="407"/>
      <c r="O603" s="407"/>
      <c r="P603" s="407"/>
      <c r="Q603" s="407"/>
      <c r="R603" s="407"/>
      <c r="S603" s="407"/>
      <c r="T603" s="407"/>
      <c r="U603" s="407"/>
      <c r="V603" s="407"/>
      <c r="W603" s="407"/>
      <c r="X603" s="407"/>
      <c r="Y603" s="407"/>
    </row>
    <row r="604" spans="1:25" x14ac:dyDescent="0.25">
      <c r="A604" s="470"/>
      <c r="B604" s="407"/>
      <c r="C604" s="471"/>
      <c r="D604" s="407"/>
      <c r="E604" s="407"/>
      <c r="F604" s="407"/>
      <c r="G604" s="407"/>
      <c r="H604" s="407"/>
      <c r="I604" s="407"/>
      <c r="J604" s="407"/>
      <c r="K604" s="472"/>
      <c r="L604" s="472"/>
      <c r="M604" s="472"/>
      <c r="N604" s="407"/>
      <c r="O604" s="407"/>
      <c r="P604" s="407"/>
      <c r="Q604" s="407"/>
      <c r="R604" s="407"/>
      <c r="S604" s="407"/>
      <c r="T604" s="407"/>
      <c r="U604" s="407"/>
      <c r="V604" s="407"/>
      <c r="W604" s="407"/>
      <c r="X604" s="407"/>
      <c r="Y604" s="407"/>
    </row>
    <row r="605" spans="1:25" x14ac:dyDescent="0.25">
      <c r="A605" s="470"/>
      <c r="B605" s="407"/>
      <c r="C605" s="471"/>
      <c r="D605" s="407"/>
      <c r="E605" s="407"/>
      <c r="F605" s="407"/>
      <c r="G605" s="407"/>
      <c r="H605" s="407"/>
      <c r="I605" s="407"/>
      <c r="J605" s="407"/>
      <c r="K605" s="472"/>
      <c r="L605" s="472"/>
      <c r="M605" s="472"/>
      <c r="N605" s="407"/>
      <c r="O605" s="407"/>
      <c r="P605" s="407"/>
      <c r="Q605" s="407"/>
      <c r="R605" s="407"/>
      <c r="S605" s="407"/>
      <c r="T605" s="407"/>
      <c r="U605" s="407"/>
      <c r="V605" s="407"/>
      <c r="W605" s="407"/>
      <c r="X605" s="407"/>
      <c r="Y605" s="407"/>
    </row>
    <row r="606" spans="1:25" x14ac:dyDescent="0.25">
      <c r="A606" s="470"/>
      <c r="B606" s="407"/>
      <c r="C606" s="471"/>
      <c r="D606" s="407"/>
      <c r="E606" s="407"/>
      <c r="F606" s="407"/>
      <c r="G606" s="407"/>
      <c r="H606" s="407"/>
      <c r="I606" s="407"/>
      <c r="J606" s="407"/>
      <c r="K606" s="472"/>
      <c r="L606" s="472"/>
      <c r="M606" s="472"/>
      <c r="N606" s="407"/>
      <c r="O606" s="407"/>
      <c r="P606" s="407"/>
      <c r="Q606" s="407"/>
      <c r="R606" s="407"/>
      <c r="S606" s="407"/>
      <c r="T606" s="407"/>
      <c r="U606" s="407"/>
      <c r="V606" s="407"/>
      <c r="W606" s="407"/>
      <c r="X606" s="407"/>
      <c r="Y606" s="407"/>
    </row>
    <row r="607" spans="1:25" x14ac:dyDescent="0.25">
      <c r="A607" s="470"/>
      <c r="B607" s="407"/>
      <c r="C607" s="471"/>
      <c r="D607" s="407"/>
      <c r="E607" s="407"/>
      <c r="F607" s="407"/>
      <c r="G607" s="407"/>
      <c r="H607" s="407"/>
      <c r="I607" s="407"/>
      <c r="J607" s="407"/>
      <c r="K607" s="472"/>
      <c r="L607" s="472"/>
      <c r="M607" s="472"/>
      <c r="N607" s="407"/>
      <c r="O607" s="407"/>
      <c r="P607" s="407"/>
      <c r="Q607" s="407"/>
      <c r="R607" s="407"/>
      <c r="S607" s="407"/>
      <c r="T607" s="407"/>
      <c r="U607" s="407"/>
      <c r="V607" s="407"/>
      <c r="W607" s="407"/>
      <c r="X607" s="407"/>
      <c r="Y607" s="407"/>
    </row>
    <row r="608" spans="1:25" x14ac:dyDescent="0.25">
      <c r="A608" s="470"/>
      <c r="B608" s="407"/>
      <c r="C608" s="471"/>
      <c r="D608" s="407"/>
      <c r="E608" s="407"/>
      <c r="F608" s="407"/>
      <c r="G608" s="407"/>
      <c r="H608" s="407"/>
      <c r="I608" s="407"/>
      <c r="J608" s="407"/>
      <c r="K608" s="472"/>
      <c r="L608" s="472"/>
      <c r="M608" s="472"/>
      <c r="N608" s="407"/>
      <c r="O608" s="407"/>
      <c r="P608" s="407"/>
      <c r="Q608" s="407"/>
      <c r="R608" s="407"/>
      <c r="S608" s="407"/>
      <c r="T608" s="407"/>
      <c r="U608" s="407"/>
      <c r="V608" s="407"/>
      <c r="W608" s="407"/>
      <c r="X608" s="407"/>
      <c r="Y608" s="407"/>
    </row>
    <row r="609" spans="1:25" x14ac:dyDescent="0.25">
      <c r="A609" s="470"/>
      <c r="B609" s="407"/>
      <c r="C609" s="471"/>
      <c r="D609" s="407"/>
      <c r="E609" s="407"/>
      <c r="F609" s="407"/>
      <c r="G609" s="407"/>
      <c r="H609" s="407"/>
      <c r="I609" s="407"/>
      <c r="J609" s="407"/>
      <c r="K609" s="472"/>
      <c r="L609" s="472"/>
      <c r="M609" s="472"/>
      <c r="N609" s="407"/>
      <c r="O609" s="407"/>
      <c r="P609" s="407"/>
      <c r="Q609" s="407"/>
      <c r="R609" s="407"/>
      <c r="S609" s="407"/>
      <c r="T609" s="407"/>
      <c r="U609" s="407"/>
      <c r="V609" s="407"/>
      <c r="W609" s="407"/>
      <c r="X609" s="407"/>
      <c r="Y609" s="407"/>
    </row>
    <row r="610" spans="1:25" x14ac:dyDescent="0.25">
      <c r="A610" s="470"/>
      <c r="B610" s="407"/>
      <c r="C610" s="471"/>
      <c r="D610" s="407"/>
      <c r="E610" s="407"/>
      <c r="F610" s="407"/>
      <c r="G610" s="407"/>
      <c r="H610" s="407"/>
      <c r="I610" s="407"/>
      <c r="J610" s="407"/>
      <c r="K610" s="472"/>
      <c r="L610" s="472"/>
      <c r="M610" s="472"/>
      <c r="N610" s="407"/>
      <c r="O610" s="407"/>
      <c r="P610" s="407"/>
      <c r="Q610" s="407"/>
      <c r="R610" s="407"/>
      <c r="S610" s="407"/>
      <c r="T610" s="407"/>
      <c r="U610" s="407"/>
      <c r="V610" s="407"/>
      <c r="W610" s="407"/>
      <c r="X610" s="407"/>
      <c r="Y610" s="407"/>
    </row>
    <row r="611" spans="1:25" x14ac:dyDescent="0.25">
      <c r="A611" s="470"/>
      <c r="B611" s="407"/>
      <c r="C611" s="471"/>
      <c r="D611" s="407"/>
      <c r="E611" s="407"/>
      <c r="F611" s="407"/>
      <c r="G611" s="407"/>
      <c r="H611" s="407"/>
      <c r="I611" s="407"/>
      <c r="J611" s="407"/>
      <c r="K611" s="472"/>
      <c r="L611" s="472"/>
      <c r="M611" s="472"/>
      <c r="N611" s="407"/>
      <c r="O611" s="407"/>
      <c r="P611" s="407"/>
      <c r="Q611" s="407"/>
      <c r="R611" s="407"/>
      <c r="S611" s="407"/>
      <c r="T611" s="407"/>
      <c r="U611" s="407"/>
      <c r="V611" s="407"/>
      <c r="W611" s="407"/>
      <c r="X611" s="407"/>
      <c r="Y611" s="407"/>
    </row>
    <row r="612" spans="1:25" x14ac:dyDescent="0.25">
      <c r="A612" s="470"/>
      <c r="B612" s="407"/>
      <c r="C612" s="471"/>
      <c r="D612" s="407"/>
      <c r="E612" s="407"/>
      <c r="F612" s="407"/>
      <c r="G612" s="407"/>
      <c r="H612" s="407"/>
      <c r="I612" s="407"/>
      <c r="J612" s="407"/>
      <c r="K612" s="472"/>
      <c r="L612" s="472"/>
      <c r="M612" s="472"/>
      <c r="N612" s="407"/>
      <c r="O612" s="407"/>
      <c r="P612" s="407"/>
      <c r="Q612" s="407"/>
      <c r="R612" s="407"/>
      <c r="S612" s="407"/>
      <c r="T612" s="407"/>
      <c r="U612" s="407"/>
      <c r="V612" s="407"/>
      <c r="W612" s="407"/>
      <c r="X612" s="407"/>
      <c r="Y612" s="407"/>
    </row>
    <row r="613" spans="1:25" x14ac:dyDescent="0.25">
      <c r="A613" s="470"/>
      <c r="B613" s="407"/>
      <c r="C613" s="471"/>
      <c r="D613" s="407"/>
      <c r="E613" s="407"/>
      <c r="F613" s="407"/>
      <c r="G613" s="407"/>
      <c r="H613" s="407"/>
      <c r="I613" s="407"/>
      <c r="J613" s="407"/>
      <c r="K613" s="472"/>
      <c r="L613" s="472"/>
      <c r="M613" s="472"/>
      <c r="N613" s="407"/>
      <c r="O613" s="407"/>
      <c r="P613" s="407"/>
      <c r="Q613" s="407"/>
      <c r="R613" s="407"/>
      <c r="S613" s="407"/>
      <c r="T613" s="407"/>
      <c r="U613" s="407"/>
      <c r="V613" s="407"/>
      <c r="W613" s="407"/>
      <c r="X613" s="407"/>
      <c r="Y613" s="407"/>
    </row>
    <row r="614" spans="1:25" x14ac:dyDescent="0.25">
      <c r="A614" s="470"/>
      <c r="B614" s="407"/>
      <c r="C614" s="471"/>
      <c r="D614" s="407"/>
      <c r="E614" s="407"/>
      <c r="F614" s="407"/>
      <c r="G614" s="407"/>
      <c r="H614" s="407"/>
      <c r="I614" s="407"/>
      <c r="J614" s="407"/>
      <c r="K614" s="472"/>
      <c r="L614" s="472"/>
      <c r="M614" s="472"/>
      <c r="N614" s="407"/>
      <c r="O614" s="407"/>
      <c r="P614" s="407"/>
      <c r="Q614" s="407"/>
      <c r="R614" s="407"/>
      <c r="S614" s="407"/>
      <c r="T614" s="407"/>
      <c r="U614" s="407"/>
      <c r="V614" s="407"/>
      <c r="W614" s="407"/>
      <c r="X614" s="407"/>
      <c r="Y614" s="407"/>
    </row>
    <row r="615" spans="1:25" x14ac:dyDescent="0.25">
      <c r="A615" s="470"/>
      <c r="B615" s="407"/>
      <c r="C615" s="471"/>
      <c r="D615" s="407"/>
      <c r="E615" s="407"/>
      <c r="F615" s="407"/>
      <c r="G615" s="407"/>
      <c r="H615" s="407"/>
      <c r="I615" s="407"/>
      <c r="J615" s="407"/>
      <c r="K615" s="472"/>
      <c r="L615" s="472"/>
      <c r="M615" s="472"/>
      <c r="N615" s="407"/>
      <c r="O615" s="407"/>
      <c r="P615" s="407"/>
      <c r="Q615" s="407"/>
      <c r="R615" s="407"/>
      <c r="S615" s="407"/>
      <c r="T615" s="407"/>
      <c r="U615" s="407"/>
      <c r="V615" s="407"/>
      <c r="W615" s="407"/>
      <c r="X615" s="407"/>
      <c r="Y615" s="407"/>
    </row>
    <row r="616" spans="1:25" x14ac:dyDescent="0.25">
      <c r="A616" s="470"/>
      <c r="B616" s="407"/>
      <c r="C616" s="471"/>
      <c r="D616" s="407"/>
      <c r="E616" s="407"/>
      <c r="F616" s="407"/>
      <c r="G616" s="407"/>
      <c r="H616" s="407"/>
      <c r="I616" s="407"/>
      <c r="J616" s="407"/>
      <c r="K616" s="472"/>
      <c r="L616" s="472"/>
      <c r="M616" s="472"/>
      <c r="N616" s="407"/>
      <c r="O616" s="407"/>
      <c r="P616" s="407"/>
      <c r="Q616" s="407"/>
      <c r="R616" s="407"/>
      <c r="S616" s="407"/>
      <c r="T616" s="407"/>
      <c r="U616" s="407"/>
      <c r="V616" s="407"/>
      <c r="W616" s="407"/>
      <c r="X616" s="407"/>
      <c r="Y616" s="407"/>
    </row>
    <row r="617" spans="1:25" x14ac:dyDescent="0.25">
      <c r="A617" s="470"/>
      <c r="B617" s="407"/>
      <c r="C617" s="471"/>
      <c r="D617" s="407"/>
      <c r="E617" s="407"/>
      <c r="F617" s="407"/>
      <c r="G617" s="407"/>
      <c r="H617" s="407"/>
      <c r="I617" s="407"/>
      <c r="J617" s="407"/>
      <c r="K617" s="472"/>
      <c r="L617" s="472"/>
      <c r="M617" s="472"/>
      <c r="N617" s="407"/>
      <c r="O617" s="407"/>
      <c r="P617" s="407"/>
      <c r="Q617" s="407"/>
      <c r="R617" s="407"/>
      <c r="S617" s="407"/>
      <c r="T617" s="407"/>
      <c r="U617" s="407"/>
      <c r="V617" s="407"/>
      <c r="W617" s="407"/>
      <c r="X617" s="407"/>
      <c r="Y617" s="407"/>
    </row>
    <row r="618" spans="1:25" x14ac:dyDescent="0.25">
      <c r="A618" s="470"/>
      <c r="B618" s="407"/>
      <c r="C618" s="471"/>
      <c r="D618" s="407"/>
      <c r="E618" s="407"/>
      <c r="F618" s="407"/>
      <c r="G618" s="407"/>
      <c r="H618" s="407"/>
      <c r="I618" s="407"/>
      <c r="J618" s="407"/>
      <c r="K618" s="472"/>
      <c r="L618" s="472"/>
      <c r="M618" s="472"/>
      <c r="N618" s="407"/>
      <c r="O618" s="407"/>
      <c r="P618" s="407"/>
      <c r="Q618" s="407"/>
      <c r="R618" s="407"/>
      <c r="S618" s="407"/>
      <c r="T618" s="407"/>
      <c r="U618" s="407"/>
      <c r="V618" s="407"/>
      <c r="W618" s="407"/>
      <c r="X618" s="407"/>
      <c r="Y618" s="407"/>
    </row>
    <row r="619" spans="1:25" x14ac:dyDescent="0.25">
      <c r="A619" s="470"/>
      <c r="B619" s="407"/>
      <c r="C619" s="471"/>
      <c r="D619" s="407"/>
      <c r="E619" s="407"/>
      <c r="F619" s="407"/>
      <c r="G619" s="407"/>
      <c r="H619" s="407"/>
      <c r="I619" s="407"/>
      <c r="J619" s="407"/>
      <c r="K619" s="472"/>
      <c r="L619" s="472"/>
      <c r="M619" s="472"/>
      <c r="N619" s="407"/>
      <c r="O619" s="407"/>
      <c r="P619" s="407"/>
      <c r="Q619" s="407"/>
      <c r="R619" s="407"/>
      <c r="S619" s="407"/>
      <c r="T619" s="407"/>
      <c r="U619" s="407"/>
      <c r="V619" s="407"/>
      <c r="W619" s="407"/>
      <c r="X619" s="407"/>
      <c r="Y619" s="407"/>
    </row>
    <row r="620" spans="1:25" x14ac:dyDescent="0.25">
      <c r="A620" s="470"/>
      <c r="B620" s="407"/>
      <c r="C620" s="471"/>
      <c r="D620" s="407"/>
      <c r="E620" s="407"/>
      <c r="F620" s="407"/>
      <c r="G620" s="407"/>
      <c r="H620" s="407"/>
      <c r="I620" s="407"/>
      <c r="J620" s="407"/>
      <c r="K620" s="472"/>
      <c r="L620" s="472"/>
      <c r="M620" s="472"/>
      <c r="N620" s="407"/>
      <c r="O620" s="407"/>
      <c r="P620" s="407"/>
      <c r="Q620" s="407"/>
      <c r="R620" s="407"/>
      <c r="S620" s="407"/>
      <c r="T620" s="407"/>
      <c r="U620" s="407"/>
      <c r="V620" s="407"/>
      <c r="W620" s="407"/>
      <c r="X620" s="407"/>
      <c r="Y620" s="407"/>
    </row>
    <row r="621" spans="1:25" x14ac:dyDescent="0.25">
      <c r="A621" s="470"/>
      <c r="B621" s="407"/>
      <c r="C621" s="471"/>
      <c r="D621" s="407"/>
      <c r="E621" s="407"/>
      <c r="F621" s="407"/>
      <c r="G621" s="407"/>
      <c r="H621" s="407"/>
      <c r="I621" s="407"/>
      <c r="J621" s="407"/>
      <c r="K621" s="472"/>
      <c r="L621" s="472"/>
      <c r="M621" s="472"/>
      <c r="N621" s="407"/>
      <c r="O621" s="407"/>
      <c r="P621" s="407"/>
      <c r="Q621" s="407"/>
      <c r="R621" s="407"/>
      <c r="S621" s="407"/>
      <c r="T621" s="407"/>
      <c r="U621" s="407"/>
      <c r="V621" s="407"/>
      <c r="W621" s="407"/>
      <c r="X621" s="407"/>
      <c r="Y621" s="407"/>
    </row>
    <row r="622" spans="1:25" x14ac:dyDescent="0.25">
      <c r="A622" s="470"/>
      <c r="B622" s="407"/>
      <c r="C622" s="471"/>
      <c r="D622" s="407"/>
      <c r="E622" s="407"/>
      <c r="F622" s="407"/>
      <c r="G622" s="407"/>
      <c r="H622" s="407"/>
      <c r="I622" s="407"/>
      <c r="J622" s="407"/>
      <c r="K622" s="472"/>
      <c r="L622" s="472"/>
      <c r="M622" s="472"/>
      <c r="N622" s="407"/>
      <c r="O622" s="407"/>
      <c r="P622" s="407"/>
      <c r="Q622" s="407"/>
      <c r="R622" s="407"/>
      <c r="S622" s="407"/>
      <c r="T622" s="407"/>
      <c r="U622" s="407"/>
      <c r="V622" s="407"/>
      <c r="W622" s="407"/>
      <c r="X622" s="407"/>
      <c r="Y622" s="407"/>
    </row>
    <row r="623" spans="1:25" x14ac:dyDescent="0.25">
      <c r="A623" s="470"/>
      <c r="B623" s="407"/>
      <c r="C623" s="471"/>
      <c r="D623" s="407"/>
      <c r="E623" s="407"/>
      <c r="F623" s="407"/>
      <c r="G623" s="407"/>
      <c r="H623" s="407"/>
      <c r="I623" s="407"/>
      <c r="J623" s="407"/>
      <c r="K623" s="472"/>
      <c r="L623" s="472"/>
      <c r="M623" s="472"/>
      <c r="N623" s="407"/>
      <c r="O623" s="407"/>
      <c r="P623" s="407"/>
      <c r="Q623" s="407"/>
      <c r="R623" s="407"/>
      <c r="S623" s="407"/>
      <c r="T623" s="407"/>
      <c r="U623" s="407"/>
      <c r="V623" s="407"/>
      <c r="W623" s="407"/>
      <c r="X623" s="407"/>
      <c r="Y623" s="407"/>
    </row>
    <row r="624" spans="1:25" x14ac:dyDescent="0.25">
      <c r="A624" s="470"/>
      <c r="B624" s="407"/>
      <c r="C624" s="471"/>
      <c r="D624" s="407"/>
      <c r="E624" s="407"/>
      <c r="F624" s="407"/>
      <c r="G624" s="407"/>
      <c r="H624" s="407"/>
      <c r="I624" s="407"/>
      <c r="J624" s="407"/>
      <c r="K624" s="472"/>
      <c r="L624" s="472"/>
      <c r="M624" s="472"/>
      <c r="N624" s="407"/>
      <c r="O624" s="407"/>
      <c r="P624" s="407"/>
      <c r="Q624" s="407"/>
      <c r="R624" s="407"/>
      <c r="S624" s="407"/>
      <c r="T624" s="407"/>
      <c r="U624" s="407"/>
      <c r="V624" s="407"/>
      <c r="W624" s="407"/>
      <c r="X624" s="407"/>
      <c r="Y624" s="407"/>
    </row>
    <row r="625" spans="1:25" x14ac:dyDescent="0.25">
      <c r="A625" s="470"/>
      <c r="B625" s="407"/>
      <c r="C625" s="471"/>
      <c r="D625" s="407"/>
      <c r="E625" s="407"/>
      <c r="F625" s="407"/>
      <c r="G625" s="407"/>
      <c r="H625" s="407"/>
      <c r="I625" s="407"/>
      <c r="J625" s="407"/>
      <c r="K625" s="472"/>
      <c r="L625" s="472"/>
      <c r="M625" s="472"/>
      <c r="N625" s="407"/>
      <c r="O625" s="407"/>
      <c r="P625" s="407"/>
      <c r="Q625" s="407"/>
      <c r="R625" s="407"/>
      <c r="S625" s="407"/>
      <c r="T625" s="407"/>
      <c r="U625" s="407"/>
      <c r="V625" s="407"/>
      <c r="W625" s="407"/>
      <c r="X625" s="407"/>
      <c r="Y625" s="407"/>
    </row>
    <row r="626" spans="1:25" x14ac:dyDescent="0.25">
      <c r="A626" s="470"/>
      <c r="B626" s="407"/>
      <c r="C626" s="471"/>
      <c r="D626" s="407"/>
      <c r="E626" s="407"/>
      <c r="F626" s="407"/>
      <c r="G626" s="407"/>
      <c r="H626" s="407"/>
      <c r="I626" s="407"/>
      <c r="J626" s="407"/>
      <c r="K626" s="472"/>
      <c r="L626" s="472"/>
      <c r="M626" s="472"/>
      <c r="N626" s="407"/>
      <c r="O626" s="407"/>
      <c r="P626" s="407"/>
      <c r="Q626" s="407"/>
      <c r="R626" s="407"/>
      <c r="S626" s="407"/>
      <c r="T626" s="407"/>
      <c r="U626" s="407"/>
      <c r="V626" s="407"/>
      <c r="W626" s="407"/>
      <c r="X626" s="407"/>
      <c r="Y626" s="407"/>
    </row>
    <row r="627" spans="1:25" x14ac:dyDescent="0.25">
      <c r="A627" s="470"/>
      <c r="B627" s="407"/>
      <c r="C627" s="471"/>
      <c r="D627" s="407"/>
      <c r="E627" s="407"/>
      <c r="F627" s="407"/>
      <c r="G627" s="407"/>
      <c r="H627" s="407"/>
      <c r="I627" s="407"/>
      <c r="J627" s="407"/>
      <c r="K627" s="472"/>
      <c r="L627" s="472"/>
      <c r="M627" s="472"/>
      <c r="N627" s="407"/>
      <c r="O627" s="407"/>
      <c r="P627" s="407"/>
      <c r="Q627" s="407"/>
      <c r="R627" s="407"/>
      <c r="S627" s="407"/>
      <c r="T627" s="407"/>
      <c r="U627" s="407"/>
      <c r="V627" s="407"/>
      <c r="W627" s="407"/>
      <c r="X627" s="407"/>
      <c r="Y627" s="407"/>
    </row>
    <row r="628" spans="1:25" x14ac:dyDescent="0.25">
      <c r="A628" s="470"/>
      <c r="B628" s="407"/>
      <c r="C628" s="471"/>
      <c r="D628" s="407"/>
      <c r="E628" s="407"/>
      <c r="F628" s="407"/>
      <c r="G628" s="407"/>
      <c r="H628" s="407"/>
      <c r="I628" s="407"/>
      <c r="J628" s="407"/>
      <c r="K628" s="472"/>
      <c r="L628" s="472"/>
      <c r="M628" s="472"/>
      <c r="N628" s="407"/>
      <c r="O628" s="407"/>
      <c r="P628" s="407"/>
      <c r="Q628" s="407"/>
      <c r="R628" s="407"/>
      <c r="S628" s="407"/>
      <c r="T628" s="407"/>
      <c r="U628" s="407"/>
      <c r="V628" s="407"/>
      <c r="W628" s="407"/>
      <c r="X628" s="407"/>
      <c r="Y628" s="407"/>
    </row>
    <row r="629" spans="1:25" x14ac:dyDescent="0.25">
      <c r="A629" s="470"/>
      <c r="B629" s="407"/>
      <c r="C629" s="471"/>
      <c r="D629" s="407"/>
      <c r="E629" s="407"/>
      <c r="F629" s="407"/>
      <c r="G629" s="407"/>
      <c r="H629" s="407"/>
      <c r="I629" s="407"/>
      <c r="J629" s="407"/>
      <c r="K629" s="472"/>
      <c r="L629" s="472"/>
      <c r="M629" s="472"/>
      <c r="N629" s="407"/>
      <c r="O629" s="407"/>
      <c r="P629" s="407"/>
      <c r="Q629" s="407"/>
      <c r="R629" s="407"/>
      <c r="S629" s="407"/>
      <c r="T629" s="407"/>
      <c r="U629" s="407"/>
      <c r="V629" s="407"/>
      <c r="W629" s="407"/>
      <c r="X629" s="407"/>
      <c r="Y629" s="407"/>
    </row>
    <row r="630" spans="1:25" x14ac:dyDescent="0.25">
      <c r="A630" s="470"/>
      <c r="B630" s="407"/>
      <c r="C630" s="471"/>
      <c r="D630" s="407"/>
      <c r="E630" s="407"/>
      <c r="F630" s="407"/>
      <c r="G630" s="407"/>
      <c r="H630" s="407"/>
      <c r="I630" s="407"/>
      <c r="J630" s="407"/>
      <c r="K630" s="472"/>
      <c r="L630" s="472"/>
      <c r="M630" s="472"/>
      <c r="N630" s="407"/>
      <c r="O630" s="407"/>
      <c r="P630" s="407"/>
      <c r="Q630" s="407"/>
      <c r="R630" s="407"/>
      <c r="S630" s="407"/>
      <c r="T630" s="407"/>
      <c r="U630" s="407"/>
      <c r="V630" s="407"/>
      <c r="W630" s="407"/>
      <c r="X630" s="407"/>
      <c r="Y630" s="407"/>
    </row>
    <row r="631" spans="1:25" x14ac:dyDescent="0.25">
      <c r="A631" s="470"/>
      <c r="B631" s="407"/>
      <c r="C631" s="471"/>
      <c r="D631" s="407"/>
      <c r="E631" s="407"/>
      <c r="F631" s="407"/>
      <c r="G631" s="407"/>
      <c r="H631" s="407"/>
      <c r="I631" s="407"/>
      <c r="J631" s="407"/>
      <c r="K631" s="472"/>
      <c r="L631" s="472"/>
      <c r="M631" s="472"/>
      <c r="N631" s="407"/>
      <c r="O631" s="407"/>
      <c r="P631" s="407"/>
      <c r="Q631" s="407"/>
      <c r="R631" s="407"/>
      <c r="S631" s="407"/>
      <c r="T631" s="407"/>
      <c r="U631" s="407"/>
      <c r="V631" s="407"/>
      <c r="W631" s="407"/>
      <c r="X631" s="407"/>
      <c r="Y631" s="407"/>
    </row>
    <row r="632" spans="1:25" x14ac:dyDescent="0.25">
      <c r="A632" s="470"/>
      <c r="B632" s="407"/>
      <c r="C632" s="471"/>
      <c r="D632" s="407"/>
      <c r="E632" s="407"/>
      <c r="F632" s="407"/>
      <c r="G632" s="407"/>
      <c r="H632" s="407"/>
      <c r="I632" s="407"/>
      <c r="J632" s="407"/>
      <c r="K632" s="472"/>
      <c r="L632" s="472"/>
      <c r="M632" s="472"/>
      <c r="N632" s="407"/>
      <c r="O632" s="407"/>
      <c r="P632" s="407"/>
      <c r="Q632" s="407"/>
      <c r="R632" s="407"/>
      <c r="S632" s="407"/>
      <c r="T632" s="407"/>
      <c r="U632" s="407"/>
      <c r="V632" s="407"/>
      <c r="W632" s="407"/>
      <c r="X632" s="407"/>
      <c r="Y632" s="407"/>
    </row>
    <row r="633" spans="1:25" x14ac:dyDescent="0.25">
      <c r="A633" s="470"/>
      <c r="B633" s="407"/>
      <c r="C633" s="471"/>
      <c r="D633" s="407"/>
      <c r="E633" s="407"/>
      <c r="F633" s="407"/>
      <c r="G633" s="407"/>
      <c r="H633" s="407"/>
      <c r="I633" s="407"/>
      <c r="J633" s="407"/>
      <c r="K633" s="472"/>
      <c r="L633" s="472"/>
      <c r="M633" s="472"/>
      <c r="N633" s="407"/>
      <c r="O633" s="407"/>
      <c r="P633" s="407"/>
      <c r="Q633" s="407"/>
      <c r="R633" s="407"/>
      <c r="S633" s="407"/>
      <c r="T633" s="407"/>
      <c r="U633" s="407"/>
      <c r="V633" s="407"/>
      <c r="W633" s="407"/>
      <c r="X633" s="407"/>
      <c r="Y633" s="407"/>
    </row>
    <row r="634" spans="1:25" x14ac:dyDescent="0.25">
      <c r="A634" s="470"/>
      <c r="B634" s="407"/>
      <c r="C634" s="471"/>
      <c r="D634" s="407"/>
      <c r="E634" s="407"/>
      <c r="F634" s="407"/>
      <c r="G634" s="407"/>
      <c r="H634" s="407"/>
      <c r="I634" s="407"/>
      <c r="J634" s="407"/>
      <c r="K634" s="472"/>
      <c r="L634" s="472"/>
      <c r="M634" s="472"/>
      <c r="N634" s="407"/>
      <c r="O634" s="407"/>
      <c r="P634" s="407"/>
      <c r="Q634" s="407"/>
      <c r="R634" s="407"/>
      <c r="S634" s="407"/>
      <c r="T634" s="407"/>
      <c r="U634" s="407"/>
      <c r="V634" s="407"/>
      <c r="W634" s="407"/>
      <c r="X634" s="407"/>
      <c r="Y634" s="407"/>
    </row>
    <row r="635" spans="1:25" x14ac:dyDescent="0.25">
      <c r="A635" s="470"/>
      <c r="B635" s="407"/>
      <c r="C635" s="471"/>
      <c r="D635" s="407"/>
      <c r="E635" s="407"/>
      <c r="F635" s="407"/>
      <c r="G635" s="407"/>
      <c r="H635" s="407"/>
      <c r="I635" s="407"/>
      <c r="J635" s="407"/>
      <c r="K635" s="472"/>
      <c r="L635" s="472"/>
      <c r="M635" s="472"/>
      <c r="N635" s="407"/>
      <c r="O635" s="407"/>
      <c r="P635" s="407"/>
      <c r="Q635" s="407"/>
      <c r="R635" s="407"/>
      <c r="S635" s="407"/>
      <c r="T635" s="407"/>
      <c r="U635" s="407"/>
      <c r="V635" s="407"/>
      <c r="W635" s="407"/>
      <c r="X635" s="407"/>
      <c r="Y635" s="407"/>
    </row>
    <row r="636" spans="1:25" x14ac:dyDescent="0.25">
      <c r="A636" s="470"/>
      <c r="B636" s="407"/>
      <c r="C636" s="471"/>
      <c r="D636" s="407"/>
      <c r="E636" s="407"/>
      <c r="F636" s="407"/>
      <c r="G636" s="407"/>
      <c r="H636" s="407"/>
      <c r="I636" s="407"/>
      <c r="J636" s="407"/>
      <c r="K636" s="472"/>
      <c r="L636" s="472"/>
      <c r="M636" s="472"/>
      <c r="N636" s="407"/>
      <c r="O636" s="407"/>
      <c r="P636" s="407"/>
      <c r="Q636" s="407"/>
      <c r="R636" s="407"/>
      <c r="S636" s="407"/>
      <c r="T636" s="407"/>
      <c r="U636" s="407"/>
      <c r="V636" s="407"/>
      <c r="W636" s="407"/>
      <c r="X636" s="407"/>
      <c r="Y636" s="407"/>
    </row>
    <row r="637" spans="1:25" x14ac:dyDescent="0.25">
      <c r="A637" s="470"/>
      <c r="B637" s="407"/>
      <c r="C637" s="471"/>
      <c r="D637" s="407"/>
      <c r="E637" s="407"/>
      <c r="F637" s="407"/>
      <c r="G637" s="407"/>
      <c r="H637" s="407"/>
      <c r="I637" s="407"/>
      <c r="J637" s="407"/>
      <c r="K637" s="472"/>
      <c r="L637" s="472"/>
      <c r="M637" s="472"/>
      <c r="N637" s="407"/>
      <c r="O637" s="407"/>
      <c r="P637" s="407"/>
      <c r="Q637" s="407"/>
      <c r="R637" s="407"/>
      <c r="S637" s="407"/>
      <c r="T637" s="407"/>
      <c r="U637" s="407"/>
      <c r="V637" s="407"/>
      <c r="W637" s="407"/>
      <c r="X637" s="407"/>
      <c r="Y637" s="407"/>
    </row>
    <row r="638" spans="1:25" x14ac:dyDescent="0.25">
      <c r="A638" s="470"/>
      <c r="B638" s="407"/>
      <c r="C638" s="471"/>
      <c r="D638" s="407"/>
      <c r="E638" s="407"/>
      <c r="F638" s="407"/>
      <c r="G638" s="407"/>
      <c r="H638" s="407"/>
      <c r="I638" s="407"/>
      <c r="J638" s="407"/>
      <c r="K638" s="472"/>
      <c r="L638" s="472"/>
      <c r="M638" s="472"/>
      <c r="N638" s="407"/>
      <c r="O638" s="407"/>
      <c r="P638" s="407"/>
      <c r="Q638" s="407"/>
      <c r="R638" s="407"/>
      <c r="S638" s="407"/>
      <c r="T638" s="407"/>
      <c r="U638" s="407"/>
      <c r="V638" s="407"/>
      <c r="W638" s="407"/>
      <c r="X638" s="407"/>
      <c r="Y638" s="407"/>
    </row>
    <row r="639" spans="1:25" x14ac:dyDescent="0.25">
      <c r="A639" s="470"/>
      <c r="B639" s="407"/>
      <c r="C639" s="471"/>
      <c r="D639" s="407"/>
      <c r="E639" s="407"/>
      <c r="F639" s="407"/>
      <c r="G639" s="407"/>
      <c r="H639" s="407"/>
      <c r="I639" s="407"/>
      <c r="J639" s="407"/>
      <c r="K639" s="472"/>
      <c r="L639" s="472"/>
      <c r="M639" s="472"/>
      <c r="N639" s="407"/>
      <c r="O639" s="407"/>
      <c r="P639" s="407"/>
      <c r="Q639" s="407"/>
      <c r="R639" s="407"/>
      <c r="S639" s="407"/>
      <c r="T639" s="407"/>
      <c r="U639" s="407"/>
      <c r="V639" s="407"/>
      <c r="W639" s="407"/>
      <c r="X639" s="407"/>
      <c r="Y639" s="407"/>
    </row>
    <row r="640" spans="1:25" x14ac:dyDescent="0.25">
      <c r="A640" s="470"/>
      <c r="B640" s="407"/>
      <c r="C640" s="471"/>
      <c r="D640" s="407"/>
      <c r="E640" s="407"/>
      <c r="F640" s="407"/>
      <c r="G640" s="407"/>
      <c r="H640" s="407"/>
      <c r="I640" s="407"/>
      <c r="J640" s="407"/>
      <c r="K640" s="472"/>
      <c r="L640" s="472"/>
      <c r="M640" s="472"/>
      <c r="N640" s="407"/>
      <c r="O640" s="407"/>
      <c r="P640" s="407"/>
      <c r="Q640" s="407"/>
      <c r="R640" s="407"/>
      <c r="S640" s="407"/>
      <c r="T640" s="407"/>
      <c r="U640" s="407"/>
      <c r="V640" s="407"/>
      <c r="W640" s="407"/>
      <c r="X640" s="407"/>
      <c r="Y640" s="407"/>
    </row>
    <row r="641" spans="1:25" x14ac:dyDescent="0.25">
      <c r="A641" s="470"/>
      <c r="B641" s="407"/>
      <c r="C641" s="471"/>
      <c r="D641" s="407"/>
      <c r="E641" s="407"/>
      <c r="F641" s="407"/>
      <c r="G641" s="407"/>
      <c r="H641" s="407"/>
      <c r="I641" s="407"/>
      <c r="J641" s="407"/>
      <c r="K641" s="472"/>
      <c r="L641" s="472"/>
      <c r="M641" s="472"/>
      <c r="N641" s="407"/>
      <c r="O641" s="407"/>
      <c r="P641" s="407"/>
      <c r="Q641" s="407"/>
      <c r="R641" s="407"/>
      <c r="S641" s="407"/>
      <c r="T641" s="407"/>
      <c r="U641" s="407"/>
      <c r="V641" s="407"/>
      <c r="W641" s="407"/>
      <c r="X641" s="407"/>
      <c r="Y641" s="407"/>
    </row>
    <row r="642" spans="1:25" x14ac:dyDescent="0.25">
      <c r="A642" s="470"/>
      <c r="B642" s="407"/>
      <c r="C642" s="471"/>
      <c r="D642" s="407"/>
      <c r="E642" s="407"/>
      <c r="F642" s="407"/>
      <c r="G642" s="407"/>
      <c r="H642" s="407"/>
      <c r="I642" s="407"/>
      <c r="J642" s="407"/>
      <c r="K642" s="472"/>
      <c r="L642" s="472"/>
      <c r="M642" s="472"/>
      <c r="N642" s="407"/>
      <c r="O642" s="407"/>
      <c r="P642" s="407"/>
      <c r="Q642" s="407"/>
      <c r="R642" s="407"/>
      <c r="S642" s="407"/>
      <c r="T642" s="407"/>
      <c r="U642" s="407"/>
      <c r="V642" s="407"/>
      <c r="W642" s="407"/>
      <c r="X642" s="407"/>
      <c r="Y642" s="407"/>
    </row>
    <row r="643" spans="1:25" x14ac:dyDescent="0.25">
      <c r="A643" s="470"/>
      <c r="B643" s="407"/>
      <c r="C643" s="471"/>
      <c r="D643" s="407"/>
      <c r="E643" s="407"/>
      <c r="F643" s="407"/>
      <c r="G643" s="407"/>
      <c r="H643" s="407"/>
      <c r="I643" s="407"/>
      <c r="J643" s="407"/>
      <c r="K643" s="472"/>
      <c r="L643" s="472"/>
      <c r="M643" s="472"/>
      <c r="N643" s="407"/>
      <c r="O643" s="407"/>
      <c r="P643" s="407"/>
      <c r="Q643" s="407"/>
      <c r="R643" s="407"/>
      <c r="S643" s="407"/>
      <c r="T643" s="407"/>
      <c r="U643" s="407"/>
      <c r="V643" s="407"/>
      <c r="W643" s="407"/>
      <c r="X643" s="407"/>
      <c r="Y643" s="407"/>
    </row>
    <row r="644" spans="1:25" x14ac:dyDescent="0.25">
      <c r="A644" s="470"/>
      <c r="B644" s="407"/>
      <c r="C644" s="471"/>
      <c r="D644" s="407"/>
      <c r="E644" s="407"/>
      <c r="F644" s="407"/>
      <c r="G644" s="407"/>
      <c r="H644" s="407"/>
      <c r="I644" s="407"/>
      <c r="J644" s="407"/>
      <c r="K644" s="472"/>
      <c r="L644" s="472"/>
      <c r="M644" s="472"/>
      <c r="N644" s="407"/>
      <c r="O644" s="407"/>
      <c r="P644" s="407"/>
      <c r="Q644" s="407"/>
      <c r="R644" s="407"/>
      <c r="S644" s="407"/>
      <c r="T644" s="407"/>
      <c r="U644" s="407"/>
      <c r="V644" s="407"/>
      <c r="W644" s="407"/>
      <c r="X644" s="407"/>
      <c r="Y644" s="407"/>
    </row>
    <row r="645" spans="1:25" x14ac:dyDescent="0.25">
      <c r="A645" s="470"/>
      <c r="B645" s="407"/>
      <c r="C645" s="471"/>
      <c r="D645" s="407"/>
      <c r="E645" s="407"/>
      <c r="F645" s="407"/>
      <c r="G645" s="407"/>
      <c r="H645" s="407"/>
      <c r="I645" s="407"/>
      <c r="J645" s="407"/>
      <c r="K645" s="472"/>
      <c r="L645" s="472"/>
      <c r="M645" s="472"/>
      <c r="N645" s="407"/>
      <c r="O645" s="407"/>
      <c r="P645" s="407"/>
      <c r="Q645" s="407"/>
      <c r="R645" s="407"/>
      <c r="S645" s="407"/>
      <c r="T645" s="407"/>
      <c r="U645" s="407"/>
      <c r="V645" s="407"/>
      <c r="W645" s="407"/>
      <c r="X645" s="407"/>
      <c r="Y645" s="407"/>
    </row>
    <row r="646" spans="1:25" x14ac:dyDescent="0.25">
      <c r="A646" s="470"/>
      <c r="B646" s="407"/>
      <c r="C646" s="471"/>
      <c r="D646" s="407"/>
      <c r="E646" s="407"/>
      <c r="F646" s="407"/>
      <c r="G646" s="407"/>
      <c r="H646" s="407"/>
      <c r="I646" s="407"/>
      <c r="J646" s="407"/>
      <c r="K646" s="472"/>
      <c r="L646" s="472"/>
      <c r="M646" s="472"/>
      <c r="N646" s="407"/>
      <c r="O646" s="407"/>
      <c r="P646" s="407"/>
      <c r="Q646" s="407"/>
      <c r="R646" s="407"/>
      <c r="S646" s="407"/>
      <c r="T646" s="407"/>
      <c r="U646" s="407"/>
      <c r="V646" s="407"/>
      <c r="W646" s="407"/>
      <c r="X646" s="407"/>
      <c r="Y646" s="407"/>
    </row>
    <row r="647" spans="1:25" x14ac:dyDescent="0.25">
      <c r="A647" s="470"/>
      <c r="B647" s="407"/>
      <c r="C647" s="471"/>
      <c r="D647" s="407"/>
      <c r="E647" s="407"/>
      <c r="F647" s="407"/>
      <c r="G647" s="407"/>
      <c r="H647" s="407"/>
      <c r="I647" s="407"/>
      <c r="J647" s="407"/>
      <c r="K647" s="472"/>
      <c r="L647" s="472"/>
      <c r="M647" s="472"/>
      <c r="N647" s="407"/>
      <c r="O647" s="407"/>
      <c r="P647" s="407"/>
      <c r="Q647" s="407"/>
      <c r="R647" s="407"/>
      <c r="S647" s="407"/>
      <c r="T647" s="407"/>
      <c r="U647" s="407"/>
      <c r="V647" s="407"/>
      <c r="W647" s="407"/>
      <c r="X647" s="407"/>
      <c r="Y647" s="407"/>
    </row>
    <row r="648" spans="1:25" x14ac:dyDescent="0.25">
      <c r="A648" s="470"/>
      <c r="B648" s="407"/>
      <c r="C648" s="471"/>
      <c r="D648" s="407"/>
      <c r="E648" s="407"/>
      <c r="F648" s="407"/>
      <c r="G648" s="407"/>
      <c r="H648" s="407"/>
      <c r="I648" s="407"/>
      <c r="J648" s="407"/>
      <c r="K648" s="472"/>
      <c r="L648" s="472"/>
      <c r="M648" s="472"/>
      <c r="N648" s="407"/>
      <c r="O648" s="407"/>
      <c r="P648" s="407"/>
      <c r="Q648" s="407"/>
      <c r="R648" s="407"/>
      <c r="S648" s="407"/>
      <c r="T648" s="407"/>
      <c r="U648" s="407"/>
      <c r="V648" s="407"/>
      <c r="W648" s="407"/>
      <c r="X648" s="407"/>
      <c r="Y648" s="407"/>
    </row>
    <row r="649" spans="1:25" x14ac:dyDescent="0.25">
      <c r="A649" s="470"/>
      <c r="B649" s="407"/>
      <c r="C649" s="471"/>
      <c r="D649" s="407"/>
      <c r="E649" s="407"/>
      <c r="F649" s="407"/>
      <c r="G649" s="407"/>
      <c r="H649" s="407"/>
      <c r="I649" s="407"/>
      <c r="J649" s="407"/>
      <c r="K649" s="472"/>
      <c r="L649" s="472"/>
      <c r="M649" s="472"/>
      <c r="N649" s="407"/>
      <c r="O649" s="407"/>
      <c r="P649" s="407"/>
      <c r="Q649" s="407"/>
      <c r="R649" s="407"/>
      <c r="S649" s="407"/>
      <c r="T649" s="407"/>
      <c r="U649" s="407"/>
      <c r="V649" s="407"/>
      <c r="W649" s="407"/>
      <c r="X649" s="407"/>
      <c r="Y649" s="407"/>
    </row>
    <row r="650" spans="1:25" x14ac:dyDescent="0.25">
      <c r="A650" s="470"/>
      <c r="B650" s="407"/>
      <c r="C650" s="471"/>
      <c r="D650" s="407"/>
      <c r="E650" s="407"/>
      <c r="F650" s="407"/>
      <c r="G650" s="407"/>
      <c r="H650" s="407"/>
      <c r="I650" s="407"/>
      <c r="J650" s="407"/>
      <c r="K650" s="472"/>
      <c r="L650" s="472"/>
      <c r="M650" s="472"/>
      <c r="N650" s="407"/>
      <c r="O650" s="407"/>
      <c r="P650" s="407"/>
      <c r="Q650" s="407"/>
      <c r="R650" s="407"/>
      <c r="S650" s="407"/>
      <c r="T650" s="407"/>
      <c r="U650" s="407"/>
      <c r="V650" s="407"/>
      <c r="W650" s="407"/>
      <c r="X650" s="407"/>
      <c r="Y650" s="407"/>
    </row>
    <row r="651" spans="1:25" x14ac:dyDescent="0.25">
      <c r="A651" s="470"/>
      <c r="B651" s="407"/>
      <c r="C651" s="471"/>
      <c r="D651" s="407"/>
      <c r="E651" s="407"/>
      <c r="F651" s="407"/>
      <c r="G651" s="407"/>
      <c r="H651" s="407"/>
      <c r="I651" s="407"/>
      <c r="J651" s="407"/>
      <c r="K651" s="472"/>
      <c r="L651" s="472"/>
      <c r="M651" s="472"/>
      <c r="N651" s="407"/>
      <c r="O651" s="407"/>
      <c r="P651" s="407"/>
      <c r="Q651" s="407"/>
      <c r="R651" s="407"/>
      <c r="S651" s="407"/>
      <c r="T651" s="407"/>
      <c r="U651" s="407"/>
      <c r="V651" s="407"/>
      <c r="W651" s="407"/>
      <c r="X651" s="407"/>
      <c r="Y651" s="407"/>
    </row>
    <row r="652" spans="1:25" x14ac:dyDescent="0.25">
      <c r="A652" s="470"/>
      <c r="B652" s="407"/>
      <c r="C652" s="471"/>
      <c r="D652" s="407"/>
      <c r="E652" s="407"/>
      <c r="F652" s="407"/>
      <c r="G652" s="407"/>
      <c r="H652" s="407"/>
      <c r="I652" s="407"/>
      <c r="J652" s="407"/>
      <c r="K652" s="472"/>
      <c r="L652" s="472"/>
      <c r="M652" s="472"/>
      <c r="N652" s="407"/>
      <c r="O652" s="407"/>
      <c r="P652" s="407"/>
      <c r="Q652" s="407"/>
      <c r="R652" s="407"/>
      <c r="S652" s="407"/>
      <c r="T652" s="407"/>
      <c r="U652" s="407"/>
      <c r="V652" s="407"/>
      <c r="W652" s="407"/>
      <c r="X652" s="407"/>
      <c r="Y652" s="407"/>
    </row>
    <row r="653" spans="1:25" x14ac:dyDescent="0.25">
      <c r="A653" s="470"/>
      <c r="B653" s="407"/>
      <c r="C653" s="471"/>
      <c r="D653" s="407"/>
      <c r="E653" s="407"/>
      <c r="F653" s="407"/>
      <c r="G653" s="407"/>
      <c r="H653" s="407"/>
      <c r="I653" s="407"/>
      <c r="J653" s="407"/>
      <c r="K653" s="472"/>
      <c r="L653" s="472"/>
      <c r="M653" s="472"/>
      <c r="N653" s="407"/>
      <c r="O653" s="407"/>
      <c r="P653" s="407"/>
      <c r="Q653" s="407"/>
      <c r="R653" s="407"/>
      <c r="S653" s="407"/>
      <c r="T653" s="407"/>
      <c r="U653" s="407"/>
      <c r="V653" s="407"/>
      <c r="W653" s="407"/>
      <c r="X653" s="407"/>
      <c r="Y653" s="407"/>
    </row>
    <row r="654" spans="1:25" x14ac:dyDescent="0.25">
      <c r="A654" s="470"/>
      <c r="B654" s="407"/>
      <c r="C654" s="471"/>
      <c r="D654" s="407"/>
      <c r="E654" s="407"/>
      <c r="F654" s="407"/>
      <c r="G654" s="407"/>
      <c r="H654" s="407"/>
      <c r="I654" s="407"/>
      <c r="J654" s="407"/>
      <c r="K654" s="472"/>
      <c r="L654" s="472"/>
      <c r="M654" s="472"/>
      <c r="N654" s="407"/>
      <c r="O654" s="407"/>
      <c r="P654" s="407"/>
      <c r="Q654" s="407"/>
      <c r="R654" s="407"/>
      <c r="S654" s="407"/>
      <c r="T654" s="407"/>
      <c r="U654" s="407"/>
      <c r="V654" s="407"/>
      <c r="W654" s="407"/>
      <c r="X654" s="407"/>
      <c r="Y654" s="407"/>
    </row>
    <row r="655" spans="1:25" x14ac:dyDescent="0.25">
      <c r="A655" s="470"/>
      <c r="B655" s="407"/>
      <c r="C655" s="471"/>
      <c r="D655" s="407"/>
      <c r="E655" s="407"/>
      <c r="F655" s="407"/>
      <c r="G655" s="407"/>
      <c r="H655" s="407"/>
      <c r="I655" s="407"/>
      <c r="J655" s="407"/>
      <c r="K655" s="472"/>
      <c r="L655" s="472"/>
      <c r="M655" s="472"/>
      <c r="N655" s="407"/>
      <c r="O655" s="407"/>
      <c r="P655" s="407"/>
      <c r="Q655" s="407"/>
      <c r="R655" s="407"/>
      <c r="S655" s="407"/>
      <c r="T655" s="407"/>
      <c r="U655" s="407"/>
      <c r="V655" s="407"/>
      <c r="W655" s="407"/>
      <c r="X655" s="407"/>
      <c r="Y655" s="407"/>
    </row>
    <row r="656" spans="1:25" x14ac:dyDescent="0.25">
      <c r="A656" s="470"/>
      <c r="B656" s="407"/>
      <c r="C656" s="471"/>
      <c r="D656" s="407"/>
      <c r="E656" s="407"/>
      <c r="F656" s="407"/>
      <c r="G656" s="407"/>
      <c r="H656" s="407"/>
      <c r="I656" s="407"/>
      <c r="J656" s="407"/>
      <c r="K656" s="472"/>
      <c r="L656" s="472"/>
      <c r="M656" s="472"/>
      <c r="N656" s="407"/>
      <c r="O656" s="407"/>
      <c r="P656" s="407"/>
      <c r="Q656" s="407"/>
      <c r="R656" s="407"/>
      <c r="S656" s="407"/>
      <c r="T656" s="407"/>
      <c r="U656" s="407"/>
      <c r="V656" s="407"/>
      <c r="W656" s="407"/>
      <c r="X656" s="407"/>
      <c r="Y656" s="407"/>
    </row>
    <row r="657" spans="1:25" x14ac:dyDescent="0.25">
      <c r="A657" s="470"/>
      <c r="B657" s="407"/>
      <c r="C657" s="471"/>
      <c r="D657" s="407"/>
      <c r="E657" s="407"/>
      <c r="F657" s="407"/>
      <c r="G657" s="407"/>
      <c r="H657" s="407"/>
      <c r="I657" s="407"/>
      <c r="J657" s="407"/>
      <c r="K657" s="472"/>
      <c r="L657" s="472"/>
      <c r="M657" s="472"/>
      <c r="N657" s="407"/>
      <c r="O657" s="407"/>
      <c r="P657" s="407"/>
      <c r="Q657" s="407"/>
      <c r="R657" s="407"/>
      <c r="S657" s="407"/>
      <c r="T657" s="407"/>
      <c r="U657" s="407"/>
      <c r="V657" s="407"/>
      <c r="W657" s="407"/>
      <c r="X657" s="407"/>
      <c r="Y657" s="407"/>
    </row>
    <row r="658" spans="1:25" x14ac:dyDescent="0.25">
      <c r="A658" s="470"/>
      <c r="B658" s="407"/>
      <c r="C658" s="471"/>
      <c r="D658" s="407"/>
      <c r="E658" s="407"/>
      <c r="F658" s="407"/>
      <c r="G658" s="407"/>
      <c r="H658" s="407"/>
      <c r="I658" s="407"/>
      <c r="J658" s="407"/>
      <c r="K658" s="472"/>
      <c r="L658" s="472"/>
      <c r="M658" s="472"/>
      <c r="N658" s="407"/>
      <c r="O658" s="407"/>
      <c r="P658" s="407"/>
      <c r="Q658" s="407"/>
      <c r="R658" s="407"/>
      <c r="S658" s="407"/>
      <c r="T658" s="407"/>
      <c r="U658" s="407"/>
      <c r="V658" s="407"/>
      <c r="W658" s="407"/>
      <c r="X658" s="407"/>
      <c r="Y658" s="407"/>
    </row>
    <row r="659" spans="1:25" x14ac:dyDescent="0.25">
      <c r="A659" s="470"/>
      <c r="B659" s="407"/>
      <c r="C659" s="471"/>
      <c r="D659" s="407"/>
      <c r="E659" s="407"/>
      <c r="F659" s="407"/>
      <c r="G659" s="407"/>
      <c r="H659" s="407"/>
      <c r="I659" s="407"/>
      <c r="J659" s="407"/>
      <c r="K659" s="472"/>
      <c r="L659" s="472"/>
      <c r="M659" s="472"/>
      <c r="N659" s="407"/>
      <c r="O659" s="407"/>
      <c r="P659" s="407"/>
      <c r="Q659" s="407"/>
      <c r="R659" s="407"/>
      <c r="S659" s="407"/>
      <c r="T659" s="407"/>
      <c r="U659" s="407"/>
      <c r="V659" s="407"/>
      <c r="W659" s="407"/>
      <c r="X659" s="407"/>
      <c r="Y659" s="407"/>
    </row>
    <row r="660" spans="1:25" x14ac:dyDescent="0.25">
      <c r="A660" s="470"/>
      <c r="B660" s="407"/>
      <c r="C660" s="471"/>
      <c r="D660" s="407"/>
      <c r="E660" s="407"/>
      <c r="F660" s="407"/>
      <c r="G660" s="407"/>
      <c r="H660" s="407"/>
      <c r="I660" s="407"/>
      <c r="J660" s="407"/>
      <c r="K660" s="472"/>
      <c r="L660" s="472"/>
      <c r="M660" s="472"/>
      <c r="N660" s="407"/>
      <c r="O660" s="407"/>
      <c r="P660" s="407"/>
      <c r="Q660" s="407"/>
      <c r="R660" s="407"/>
      <c r="S660" s="407"/>
      <c r="T660" s="407"/>
      <c r="U660" s="407"/>
      <c r="V660" s="407"/>
      <c r="W660" s="407"/>
      <c r="X660" s="407"/>
      <c r="Y660" s="407"/>
    </row>
    <row r="661" spans="1:25" x14ac:dyDescent="0.25">
      <c r="A661" s="470"/>
      <c r="B661" s="407"/>
      <c r="C661" s="471"/>
      <c r="D661" s="407"/>
      <c r="E661" s="407"/>
      <c r="F661" s="407"/>
      <c r="G661" s="407"/>
      <c r="H661" s="407"/>
      <c r="I661" s="407"/>
      <c r="J661" s="407"/>
      <c r="K661" s="472"/>
      <c r="L661" s="472"/>
      <c r="M661" s="472"/>
      <c r="N661" s="407"/>
      <c r="O661" s="407"/>
      <c r="P661" s="407"/>
      <c r="Q661" s="407"/>
      <c r="R661" s="407"/>
      <c r="S661" s="407"/>
      <c r="T661" s="407"/>
      <c r="U661" s="407"/>
      <c r="V661" s="407"/>
      <c r="W661" s="407"/>
      <c r="X661" s="407"/>
      <c r="Y661" s="407"/>
    </row>
    <row r="662" spans="1:25" x14ac:dyDescent="0.25">
      <c r="A662" s="470"/>
      <c r="B662" s="407"/>
      <c r="C662" s="471"/>
      <c r="D662" s="407"/>
      <c r="E662" s="407"/>
      <c r="F662" s="407"/>
      <c r="G662" s="407"/>
      <c r="H662" s="407"/>
      <c r="I662" s="407"/>
      <c r="J662" s="407"/>
      <c r="K662" s="472"/>
      <c r="L662" s="472"/>
      <c r="M662" s="472"/>
      <c r="N662" s="407"/>
      <c r="O662" s="407"/>
      <c r="P662" s="407"/>
      <c r="Q662" s="407"/>
      <c r="R662" s="407"/>
      <c r="S662" s="407"/>
      <c r="T662" s="407"/>
      <c r="U662" s="407"/>
      <c r="V662" s="407"/>
      <c r="W662" s="407"/>
      <c r="X662" s="407"/>
      <c r="Y662" s="407"/>
    </row>
    <row r="663" spans="1:25" x14ac:dyDescent="0.25">
      <c r="A663" s="470"/>
      <c r="B663" s="407"/>
      <c r="C663" s="471"/>
      <c r="D663" s="407"/>
      <c r="E663" s="407"/>
      <c r="F663" s="407"/>
      <c r="G663" s="407"/>
      <c r="H663" s="407"/>
      <c r="I663" s="407"/>
      <c r="J663" s="407"/>
      <c r="K663" s="472"/>
      <c r="L663" s="472"/>
      <c r="M663" s="472"/>
      <c r="N663" s="407"/>
      <c r="O663" s="407"/>
      <c r="P663" s="407"/>
      <c r="Q663" s="407"/>
      <c r="R663" s="407"/>
      <c r="S663" s="407"/>
      <c r="T663" s="407"/>
      <c r="U663" s="407"/>
      <c r="V663" s="407"/>
      <c r="W663" s="407"/>
      <c r="X663" s="407"/>
      <c r="Y663" s="407"/>
    </row>
    <row r="664" spans="1:25" x14ac:dyDescent="0.25">
      <c r="A664" s="470"/>
      <c r="B664" s="407"/>
      <c r="C664" s="471"/>
      <c r="D664" s="407"/>
      <c r="E664" s="407"/>
      <c r="F664" s="407"/>
      <c r="G664" s="407"/>
      <c r="H664" s="407"/>
      <c r="I664" s="407"/>
      <c r="J664" s="407"/>
      <c r="K664" s="472"/>
      <c r="L664" s="472"/>
      <c r="M664" s="472"/>
      <c r="N664" s="407"/>
      <c r="O664" s="407"/>
      <c r="P664" s="407"/>
      <c r="Q664" s="407"/>
      <c r="R664" s="407"/>
      <c r="S664" s="407"/>
      <c r="T664" s="407"/>
      <c r="U664" s="407"/>
      <c r="V664" s="407"/>
      <c r="W664" s="407"/>
      <c r="X664" s="407"/>
      <c r="Y664" s="407"/>
    </row>
    <row r="665" spans="1:25" x14ac:dyDescent="0.25">
      <c r="A665" s="470"/>
      <c r="B665" s="407"/>
      <c r="C665" s="471"/>
      <c r="D665" s="407"/>
      <c r="E665" s="407"/>
      <c r="F665" s="407"/>
      <c r="G665" s="407"/>
      <c r="H665" s="407"/>
      <c r="I665" s="407"/>
      <c r="J665" s="407"/>
      <c r="K665" s="472"/>
      <c r="L665" s="472"/>
      <c r="M665" s="472"/>
      <c r="N665" s="407"/>
      <c r="O665" s="407"/>
      <c r="P665" s="407"/>
      <c r="Q665" s="407"/>
      <c r="R665" s="407"/>
      <c r="S665" s="407"/>
      <c r="T665" s="407"/>
      <c r="U665" s="407"/>
      <c r="V665" s="407"/>
      <c r="W665" s="407"/>
      <c r="X665" s="407"/>
      <c r="Y665" s="407"/>
    </row>
    <row r="666" spans="1:25" x14ac:dyDescent="0.25">
      <c r="A666" s="470"/>
      <c r="B666" s="407"/>
      <c r="C666" s="471"/>
      <c r="D666" s="407"/>
      <c r="E666" s="407"/>
      <c r="F666" s="407"/>
      <c r="G666" s="407"/>
      <c r="H666" s="407"/>
      <c r="I666" s="407"/>
      <c r="J666" s="407"/>
      <c r="K666" s="472"/>
      <c r="L666" s="472"/>
      <c r="M666" s="472"/>
      <c r="N666" s="407"/>
      <c r="O666" s="407"/>
      <c r="P666" s="407"/>
      <c r="Q666" s="407"/>
      <c r="R666" s="407"/>
      <c r="S666" s="407"/>
      <c r="T666" s="407"/>
      <c r="U666" s="407"/>
      <c r="V666" s="407"/>
      <c r="W666" s="407"/>
      <c r="X666" s="407"/>
      <c r="Y666" s="407"/>
    </row>
    <row r="667" spans="1:25" x14ac:dyDescent="0.25">
      <c r="A667" s="470"/>
      <c r="B667" s="407"/>
      <c r="C667" s="471"/>
      <c r="D667" s="407"/>
      <c r="E667" s="407"/>
      <c r="F667" s="407"/>
      <c r="G667" s="407"/>
      <c r="H667" s="407"/>
      <c r="I667" s="407"/>
      <c r="J667" s="407"/>
      <c r="K667" s="472"/>
      <c r="L667" s="472"/>
      <c r="M667" s="472"/>
      <c r="N667" s="407"/>
      <c r="O667" s="407"/>
      <c r="P667" s="407"/>
      <c r="Q667" s="407"/>
      <c r="R667" s="407"/>
      <c r="S667" s="407"/>
      <c r="T667" s="407"/>
      <c r="U667" s="407"/>
      <c r="V667" s="407"/>
      <c r="W667" s="407"/>
      <c r="X667" s="407"/>
      <c r="Y667" s="407"/>
    </row>
    <row r="668" spans="1:25" x14ac:dyDescent="0.25">
      <c r="A668" s="470"/>
      <c r="B668" s="407"/>
      <c r="C668" s="471"/>
      <c r="D668" s="407"/>
      <c r="E668" s="407"/>
      <c r="F668" s="407"/>
      <c r="G668" s="407"/>
      <c r="H668" s="407"/>
      <c r="I668" s="407"/>
      <c r="J668" s="407"/>
      <c r="K668" s="472"/>
      <c r="L668" s="472"/>
      <c r="M668" s="472"/>
      <c r="N668" s="407"/>
      <c r="O668" s="407"/>
      <c r="P668" s="407"/>
      <c r="Q668" s="407"/>
      <c r="R668" s="407"/>
      <c r="S668" s="407"/>
      <c r="T668" s="407"/>
      <c r="U668" s="407"/>
      <c r="V668" s="407"/>
      <c r="W668" s="407"/>
      <c r="X668" s="407"/>
      <c r="Y668" s="407"/>
    </row>
    <row r="669" spans="1:25" x14ac:dyDescent="0.25">
      <c r="A669" s="470"/>
      <c r="B669" s="407"/>
      <c r="C669" s="471"/>
      <c r="D669" s="407"/>
      <c r="E669" s="407"/>
      <c r="F669" s="407"/>
      <c r="G669" s="407"/>
      <c r="H669" s="407"/>
      <c r="I669" s="407"/>
      <c r="J669" s="407"/>
      <c r="K669" s="472"/>
      <c r="L669" s="472"/>
      <c r="M669" s="472"/>
      <c r="N669" s="407"/>
      <c r="O669" s="407"/>
      <c r="P669" s="407"/>
      <c r="Q669" s="407"/>
      <c r="R669" s="407"/>
      <c r="S669" s="407"/>
      <c r="T669" s="407"/>
      <c r="U669" s="407"/>
      <c r="V669" s="407"/>
      <c r="W669" s="407"/>
      <c r="X669" s="407"/>
      <c r="Y669" s="407"/>
    </row>
    <row r="670" spans="1:25" x14ac:dyDescent="0.25">
      <c r="A670" s="470"/>
      <c r="B670" s="407"/>
      <c r="C670" s="471"/>
      <c r="D670" s="407"/>
      <c r="E670" s="407"/>
      <c r="F670" s="407"/>
      <c r="G670" s="407"/>
      <c r="H670" s="407"/>
      <c r="I670" s="407"/>
      <c r="J670" s="407"/>
      <c r="K670" s="472"/>
      <c r="L670" s="472"/>
      <c r="M670" s="472"/>
      <c r="N670" s="407"/>
      <c r="O670" s="407"/>
      <c r="P670" s="407"/>
      <c r="Q670" s="407"/>
      <c r="R670" s="407"/>
      <c r="S670" s="407"/>
      <c r="T670" s="407"/>
      <c r="U670" s="407"/>
      <c r="V670" s="407"/>
      <c r="W670" s="407"/>
      <c r="X670" s="407"/>
      <c r="Y670" s="407"/>
    </row>
    <row r="671" spans="1:25" x14ac:dyDescent="0.25">
      <c r="A671" s="470"/>
      <c r="B671" s="407"/>
      <c r="C671" s="471"/>
      <c r="D671" s="407"/>
      <c r="E671" s="407"/>
      <c r="F671" s="407"/>
      <c r="G671" s="407"/>
      <c r="H671" s="407"/>
      <c r="I671" s="407"/>
      <c r="J671" s="407"/>
      <c r="K671" s="472"/>
      <c r="L671" s="472"/>
      <c r="M671" s="472"/>
      <c r="N671" s="407"/>
      <c r="O671" s="407"/>
      <c r="P671" s="407"/>
      <c r="Q671" s="407"/>
      <c r="R671" s="407"/>
      <c r="S671" s="407"/>
      <c r="T671" s="407"/>
      <c r="U671" s="407"/>
      <c r="V671" s="407"/>
      <c r="W671" s="407"/>
      <c r="X671" s="407"/>
      <c r="Y671" s="407"/>
    </row>
    <row r="672" spans="1:25" x14ac:dyDescent="0.25">
      <c r="A672" s="470"/>
      <c r="B672" s="407"/>
      <c r="C672" s="471"/>
      <c r="D672" s="407"/>
      <c r="E672" s="407"/>
      <c r="F672" s="407"/>
      <c r="G672" s="407"/>
      <c r="H672" s="407"/>
      <c r="I672" s="407"/>
      <c r="J672" s="407"/>
      <c r="K672" s="472"/>
      <c r="L672" s="472"/>
      <c r="M672" s="472"/>
      <c r="N672" s="407"/>
      <c r="O672" s="407"/>
      <c r="P672" s="407"/>
      <c r="Q672" s="407"/>
      <c r="R672" s="407"/>
      <c r="S672" s="407"/>
      <c r="T672" s="407"/>
      <c r="U672" s="407"/>
      <c r="V672" s="407"/>
      <c r="W672" s="407"/>
      <c r="X672" s="407"/>
      <c r="Y672" s="407"/>
    </row>
    <row r="673" spans="1:25" x14ac:dyDescent="0.25">
      <c r="A673" s="470"/>
      <c r="B673" s="407"/>
      <c r="C673" s="471"/>
      <c r="D673" s="407"/>
      <c r="E673" s="407"/>
      <c r="F673" s="407"/>
      <c r="G673" s="407"/>
      <c r="H673" s="407"/>
      <c r="I673" s="407"/>
      <c r="J673" s="407"/>
      <c r="K673" s="472"/>
      <c r="L673" s="472"/>
      <c r="M673" s="472"/>
      <c r="N673" s="407"/>
      <c r="O673" s="407"/>
      <c r="P673" s="407"/>
      <c r="Q673" s="407"/>
      <c r="R673" s="407"/>
      <c r="S673" s="407"/>
      <c r="T673" s="407"/>
      <c r="U673" s="407"/>
      <c r="V673" s="407"/>
      <c r="W673" s="407"/>
      <c r="X673" s="407"/>
      <c r="Y673" s="407"/>
    </row>
    <row r="674" spans="1:25" x14ac:dyDescent="0.25">
      <c r="A674" s="470"/>
      <c r="B674" s="407"/>
      <c r="C674" s="471"/>
      <c r="D674" s="407"/>
      <c r="E674" s="407"/>
      <c r="F674" s="407"/>
      <c r="G674" s="407"/>
      <c r="H674" s="407"/>
      <c r="I674" s="407"/>
      <c r="J674" s="407"/>
      <c r="K674" s="472"/>
      <c r="L674" s="472"/>
      <c r="M674" s="472"/>
      <c r="N674" s="407"/>
      <c r="O674" s="407"/>
      <c r="P674" s="407"/>
      <c r="Q674" s="407"/>
      <c r="R674" s="407"/>
      <c r="S674" s="407"/>
      <c r="T674" s="407"/>
      <c r="U674" s="407"/>
      <c r="V674" s="407"/>
      <c r="W674" s="407"/>
      <c r="X674" s="407"/>
      <c r="Y674" s="407"/>
    </row>
    <row r="675" spans="1:25" x14ac:dyDescent="0.25">
      <c r="A675" s="470"/>
      <c r="B675" s="407"/>
      <c r="C675" s="471"/>
      <c r="D675" s="407"/>
      <c r="E675" s="407"/>
      <c r="F675" s="407"/>
      <c r="G675" s="407"/>
      <c r="H675" s="407"/>
      <c r="I675" s="407"/>
      <c r="J675" s="407"/>
      <c r="K675" s="472"/>
      <c r="L675" s="472"/>
      <c r="M675" s="472"/>
      <c r="N675" s="407"/>
      <c r="O675" s="407"/>
      <c r="P675" s="407"/>
      <c r="Q675" s="407"/>
      <c r="R675" s="407"/>
      <c r="S675" s="407"/>
      <c r="T675" s="407"/>
      <c r="U675" s="407"/>
      <c r="V675" s="407"/>
      <c r="W675" s="407"/>
      <c r="X675" s="407"/>
      <c r="Y675" s="407"/>
    </row>
    <row r="676" spans="1:25" x14ac:dyDescent="0.25">
      <c r="A676" s="470"/>
      <c r="B676" s="407"/>
      <c r="C676" s="471"/>
      <c r="D676" s="407"/>
      <c r="E676" s="407"/>
      <c r="F676" s="407"/>
      <c r="G676" s="407"/>
      <c r="H676" s="407"/>
      <c r="I676" s="407"/>
      <c r="J676" s="407"/>
      <c r="K676" s="472"/>
      <c r="L676" s="472"/>
      <c r="M676" s="472"/>
      <c r="N676" s="407"/>
      <c r="O676" s="407"/>
      <c r="P676" s="407"/>
      <c r="Q676" s="407"/>
      <c r="R676" s="407"/>
      <c r="S676" s="407"/>
      <c r="T676" s="407"/>
      <c r="U676" s="407"/>
      <c r="V676" s="407"/>
      <c r="W676" s="407"/>
      <c r="X676" s="407"/>
      <c r="Y676" s="407"/>
    </row>
    <row r="677" spans="1:25" x14ac:dyDescent="0.25">
      <c r="A677" s="470"/>
      <c r="B677" s="407"/>
      <c r="C677" s="471"/>
      <c r="D677" s="407"/>
      <c r="E677" s="407"/>
      <c r="F677" s="407"/>
      <c r="G677" s="407"/>
      <c r="H677" s="407"/>
      <c r="I677" s="407"/>
      <c r="J677" s="407"/>
      <c r="K677" s="472"/>
      <c r="L677" s="472"/>
      <c r="M677" s="472"/>
      <c r="N677" s="407"/>
      <c r="O677" s="407"/>
      <c r="P677" s="407"/>
      <c r="Q677" s="407"/>
      <c r="R677" s="407"/>
      <c r="S677" s="407"/>
      <c r="T677" s="407"/>
      <c r="U677" s="407"/>
      <c r="V677" s="407"/>
      <c r="W677" s="407"/>
      <c r="X677" s="407"/>
      <c r="Y677" s="407"/>
    </row>
    <row r="678" spans="1:25" x14ac:dyDescent="0.25">
      <c r="A678" s="470"/>
      <c r="B678" s="407"/>
      <c r="C678" s="471"/>
      <c r="D678" s="407"/>
      <c r="E678" s="407"/>
      <c r="F678" s="407"/>
      <c r="G678" s="407"/>
      <c r="H678" s="407"/>
      <c r="I678" s="407"/>
      <c r="J678" s="407"/>
      <c r="K678" s="472"/>
      <c r="L678" s="472"/>
      <c r="M678" s="472"/>
      <c r="N678" s="407"/>
      <c r="O678" s="407"/>
      <c r="P678" s="407"/>
      <c r="Q678" s="407"/>
      <c r="R678" s="407"/>
      <c r="S678" s="407"/>
      <c r="T678" s="407"/>
      <c r="U678" s="407"/>
      <c r="V678" s="407"/>
      <c r="W678" s="407"/>
      <c r="X678" s="407"/>
      <c r="Y678" s="407"/>
    </row>
    <row r="679" spans="1:25" x14ac:dyDescent="0.25">
      <c r="A679" s="470"/>
      <c r="B679" s="407"/>
      <c r="C679" s="471"/>
      <c r="D679" s="407"/>
      <c r="E679" s="407"/>
      <c r="F679" s="407"/>
      <c r="G679" s="407"/>
      <c r="H679" s="407"/>
      <c r="I679" s="407"/>
      <c r="J679" s="407"/>
      <c r="K679" s="472"/>
      <c r="L679" s="472"/>
      <c r="M679" s="472"/>
      <c r="N679" s="407"/>
      <c r="O679" s="407"/>
      <c r="P679" s="407"/>
      <c r="Q679" s="407"/>
      <c r="R679" s="407"/>
      <c r="S679" s="407"/>
      <c r="T679" s="407"/>
      <c r="U679" s="407"/>
      <c r="V679" s="407"/>
      <c r="W679" s="407"/>
      <c r="X679" s="407"/>
      <c r="Y679" s="407"/>
    </row>
    <row r="680" spans="1:25" x14ac:dyDescent="0.25">
      <c r="A680" s="470"/>
      <c r="B680" s="407"/>
      <c r="C680" s="471"/>
      <c r="D680" s="407"/>
      <c r="E680" s="407"/>
      <c r="F680" s="407"/>
      <c r="G680" s="407"/>
      <c r="H680" s="407"/>
      <c r="I680" s="407"/>
      <c r="J680" s="407"/>
      <c r="K680" s="472"/>
      <c r="L680" s="472"/>
      <c r="M680" s="472"/>
      <c r="N680" s="407"/>
      <c r="O680" s="407"/>
      <c r="P680" s="407"/>
      <c r="Q680" s="407"/>
      <c r="R680" s="407"/>
      <c r="S680" s="407"/>
      <c r="T680" s="407"/>
      <c r="U680" s="407"/>
      <c r="V680" s="407"/>
      <c r="W680" s="407"/>
      <c r="X680" s="407"/>
      <c r="Y680" s="407"/>
    </row>
    <row r="681" spans="1:25" x14ac:dyDescent="0.25">
      <c r="A681" s="470"/>
      <c r="B681" s="407"/>
      <c r="C681" s="471"/>
      <c r="D681" s="407"/>
      <c r="E681" s="407"/>
      <c r="F681" s="407"/>
      <c r="G681" s="407"/>
      <c r="H681" s="407"/>
      <c r="I681" s="407"/>
      <c r="J681" s="407"/>
      <c r="K681" s="472"/>
      <c r="L681" s="472"/>
      <c r="M681" s="472"/>
      <c r="N681" s="407"/>
      <c r="O681" s="407"/>
      <c r="P681" s="407"/>
      <c r="Q681" s="407"/>
      <c r="R681" s="407"/>
      <c r="S681" s="407"/>
      <c r="T681" s="407"/>
      <c r="U681" s="407"/>
      <c r="V681" s="407"/>
      <c r="W681" s="407"/>
      <c r="X681" s="407"/>
      <c r="Y681" s="407"/>
    </row>
    <row r="682" spans="1:25" x14ac:dyDescent="0.25">
      <c r="A682" s="470"/>
      <c r="B682" s="407"/>
      <c r="C682" s="471"/>
      <c r="D682" s="407"/>
      <c r="E682" s="407"/>
      <c r="F682" s="407"/>
      <c r="G682" s="407"/>
      <c r="H682" s="407"/>
      <c r="I682" s="407"/>
      <c r="J682" s="407"/>
      <c r="K682" s="472"/>
      <c r="L682" s="472"/>
      <c r="M682" s="472"/>
      <c r="N682" s="407"/>
      <c r="O682" s="407"/>
      <c r="P682" s="407"/>
      <c r="Q682" s="407"/>
      <c r="R682" s="407"/>
      <c r="S682" s="407"/>
      <c r="T682" s="407"/>
      <c r="U682" s="407"/>
      <c r="V682" s="407"/>
      <c r="W682" s="407"/>
      <c r="X682" s="407"/>
      <c r="Y682" s="407"/>
    </row>
    <row r="683" spans="1:25" x14ac:dyDescent="0.25">
      <c r="A683" s="470"/>
      <c r="B683" s="407"/>
      <c r="C683" s="471"/>
      <c r="D683" s="407"/>
      <c r="E683" s="407"/>
      <c r="F683" s="407"/>
      <c r="G683" s="407"/>
      <c r="H683" s="407"/>
      <c r="I683" s="407"/>
      <c r="J683" s="407"/>
      <c r="K683" s="472"/>
      <c r="L683" s="472"/>
      <c r="M683" s="472"/>
      <c r="N683" s="407"/>
      <c r="O683" s="407"/>
      <c r="P683" s="407"/>
      <c r="Q683" s="407"/>
      <c r="R683" s="407"/>
      <c r="S683" s="407"/>
      <c r="T683" s="407"/>
      <c r="U683" s="407"/>
      <c r="V683" s="407"/>
      <c r="W683" s="407"/>
      <c r="X683" s="407"/>
      <c r="Y683" s="407"/>
    </row>
    <row r="684" spans="1:25" x14ac:dyDescent="0.25">
      <c r="A684" s="470"/>
      <c r="B684" s="407"/>
      <c r="C684" s="471"/>
      <c r="D684" s="407"/>
      <c r="E684" s="407"/>
      <c r="F684" s="407"/>
      <c r="G684" s="407"/>
      <c r="H684" s="407"/>
      <c r="I684" s="407"/>
      <c r="J684" s="407"/>
      <c r="K684" s="472"/>
      <c r="L684" s="472"/>
      <c r="M684" s="472"/>
      <c r="N684" s="407"/>
      <c r="O684" s="407"/>
      <c r="P684" s="407"/>
      <c r="Q684" s="407"/>
      <c r="R684" s="407"/>
      <c r="S684" s="407"/>
      <c r="T684" s="407"/>
      <c r="U684" s="407"/>
      <c r="V684" s="407"/>
      <c r="W684" s="407"/>
      <c r="X684" s="407"/>
      <c r="Y684" s="407"/>
    </row>
    <row r="685" spans="1:25" x14ac:dyDescent="0.25">
      <c r="A685" s="470"/>
      <c r="B685" s="407"/>
      <c r="C685" s="471"/>
      <c r="D685" s="407"/>
      <c r="E685" s="407"/>
      <c r="F685" s="407"/>
      <c r="G685" s="407"/>
      <c r="H685" s="407"/>
      <c r="I685" s="407"/>
      <c r="J685" s="407"/>
      <c r="K685" s="472"/>
      <c r="L685" s="472"/>
      <c r="M685" s="472"/>
      <c r="N685" s="407"/>
      <c r="O685" s="407"/>
      <c r="P685" s="407"/>
      <c r="Q685" s="407"/>
      <c r="R685" s="407"/>
      <c r="S685" s="407"/>
      <c r="T685" s="407"/>
      <c r="U685" s="407"/>
      <c r="V685" s="407"/>
      <c r="W685" s="407"/>
      <c r="X685" s="407"/>
      <c r="Y685" s="407"/>
    </row>
    <row r="686" spans="1:25" x14ac:dyDescent="0.25">
      <c r="A686" s="470"/>
      <c r="B686" s="407"/>
      <c r="C686" s="471"/>
      <c r="D686" s="407"/>
      <c r="E686" s="407"/>
      <c r="F686" s="407"/>
      <c r="G686" s="407"/>
      <c r="H686" s="407"/>
      <c r="I686" s="407"/>
      <c r="J686" s="407"/>
      <c r="K686" s="472"/>
      <c r="L686" s="472"/>
      <c r="M686" s="472"/>
      <c r="N686" s="407"/>
      <c r="O686" s="407"/>
      <c r="P686" s="407"/>
      <c r="Q686" s="407"/>
      <c r="R686" s="407"/>
      <c r="S686" s="407"/>
      <c r="T686" s="407"/>
      <c r="U686" s="407"/>
      <c r="V686" s="407"/>
      <c r="W686" s="407"/>
      <c r="X686" s="407"/>
      <c r="Y686" s="407"/>
    </row>
    <row r="687" spans="1:25" x14ac:dyDescent="0.25">
      <c r="A687" s="470"/>
      <c r="B687" s="407"/>
      <c r="C687" s="471"/>
      <c r="D687" s="407"/>
      <c r="E687" s="407"/>
      <c r="F687" s="407"/>
      <c r="G687" s="407"/>
      <c r="H687" s="407"/>
      <c r="I687" s="407"/>
      <c r="J687" s="407"/>
      <c r="K687" s="472"/>
      <c r="L687" s="472"/>
      <c r="M687" s="472"/>
      <c r="N687" s="407"/>
      <c r="O687" s="407"/>
      <c r="P687" s="407"/>
      <c r="Q687" s="407"/>
      <c r="R687" s="407"/>
      <c r="S687" s="407"/>
      <c r="T687" s="407"/>
      <c r="U687" s="407"/>
      <c r="V687" s="407"/>
      <c r="W687" s="407"/>
      <c r="X687" s="407"/>
      <c r="Y687" s="407"/>
    </row>
    <row r="688" spans="1:25" x14ac:dyDescent="0.25">
      <c r="A688" s="470"/>
      <c r="B688" s="407"/>
      <c r="C688" s="471"/>
      <c r="D688" s="407"/>
      <c r="E688" s="407"/>
      <c r="F688" s="407"/>
      <c r="G688" s="407"/>
      <c r="H688" s="407"/>
      <c r="I688" s="407"/>
      <c r="J688" s="407"/>
      <c r="K688" s="472"/>
      <c r="L688" s="472"/>
      <c r="M688" s="472"/>
      <c r="N688" s="407"/>
      <c r="O688" s="407"/>
      <c r="P688" s="407"/>
      <c r="Q688" s="407"/>
      <c r="R688" s="407"/>
      <c r="S688" s="407"/>
      <c r="T688" s="407"/>
      <c r="U688" s="407"/>
      <c r="V688" s="407"/>
      <c r="W688" s="407"/>
      <c r="X688" s="407"/>
      <c r="Y688" s="407"/>
    </row>
    <row r="689" spans="1:25" x14ac:dyDescent="0.25">
      <c r="A689" s="470"/>
      <c r="B689" s="407"/>
      <c r="C689" s="471"/>
      <c r="D689" s="407"/>
      <c r="E689" s="407"/>
      <c r="F689" s="407"/>
      <c r="G689" s="407"/>
      <c r="H689" s="407"/>
      <c r="I689" s="407"/>
      <c r="J689" s="407"/>
      <c r="K689" s="472"/>
      <c r="L689" s="472"/>
      <c r="M689" s="472"/>
      <c r="N689" s="407"/>
      <c r="O689" s="407"/>
      <c r="P689" s="407"/>
      <c r="Q689" s="407"/>
      <c r="R689" s="407"/>
      <c r="S689" s="407"/>
      <c r="T689" s="407"/>
      <c r="U689" s="407"/>
      <c r="V689" s="407"/>
      <c r="W689" s="407"/>
      <c r="X689" s="407"/>
      <c r="Y689" s="407"/>
    </row>
    <row r="690" spans="1:25" x14ac:dyDescent="0.25">
      <c r="A690" s="470"/>
      <c r="B690" s="407"/>
      <c r="C690" s="471"/>
      <c r="D690" s="407"/>
      <c r="E690" s="407"/>
      <c r="F690" s="407"/>
      <c r="G690" s="407"/>
      <c r="H690" s="407"/>
      <c r="I690" s="407"/>
      <c r="J690" s="407"/>
      <c r="K690" s="472"/>
      <c r="L690" s="472"/>
      <c r="M690" s="472"/>
      <c r="N690" s="407"/>
      <c r="O690" s="407"/>
      <c r="P690" s="407"/>
      <c r="Q690" s="407"/>
      <c r="R690" s="407"/>
      <c r="S690" s="407"/>
      <c r="T690" s="407"/>
      <c r="U690" s="407"/>
      <c r="V690" s="407"/>
      <c r="W690" s="407"/>
      <c r="X690" s="407"/>
      <c r="Y690" s="407"/>
    </row>
    <row r="691" spans="1:25" x14ac:dyDescent="0.25">
      <c r="A691" s="470"/>
      <c r="B691" s="407"/>
      <c r="C691" s="471"/>
      <c r="D691" s="407"/>
      <c r="E691" s="407"/>
      <c r="F691" s="407"/>
      <c r="G691" s="407"/>
      <c r="H691" s="407"/>
      <c r="I691" s="407"/>
      <c r="J691" s="407"/>
      <c r="K691" s="472"/>
      <c r="L691" s="472"/>
      <c r="M691" s="472"/>
      <c r="N691" s="407"/>
      <c r="O691" s="407"/>
      <c r="P691" s="407"/>
      <c r="Q691" s="407"/>
      <c r="R691" s="407"/>
      <c r="S691" s="407"/>
      <c r="T691" s="407"/>
      <c r="U691" s="407"/>
      <c r="V691" s="407"/>
      <c r="W691" s="407"/>
      <c r="X691" s="407"/>
      <c r="Y691" s="407"/>
    </row>
    <row r="692" spans="1:25" x14ac:dyDescent="0.25">
      <c r="A692" s="470"/>
      <c r="B692" s="407"/>
      <c r="C692" s="471"/>
      <c r="D692" s="407"/>
      <c r="E692" s="407"/>
      <c r="F692" s="407"/>
      <c r="G692" s="407"/>
      <c r="H692" s="407"/>
      <c r="I692" s="407"/>
      <c r="J692" s="407"/>
      <c r="K692" s="472"/>
      <c r="L692" s="472"/>
      <c r="M692" s="472"/>
      <c r="N692" s="407"/>
      <c r="O692" s="407"/>
      <c r="P692" s="407"/>
      <c r="Q692" s="407"/>
      <c r="R692" s="407"/>
      <c r="S692" s="407"/>
      <c r="T692" s="407"/>
      <c r="U692" s="407"/>
      <c r="V692" s="407"/>
      <c r="W692" s="407"/>
      <c r="X692" s="407"/>
      <c r="Y692" s="407"/>
    </row>
    <row r="693" spans="1:25" x14ac:dyDescent="0.25">
      <c r="A693" s="470"/>
      <c r="B693" s="407"/>
      <c r="C693" s="471"/>
      <c r="D693" s="407"/>
      <c r="E693" s="407"/>
      <c r="F693" s="407"/>
      <c r="G693" s="407"/>
      <c r="H693" s="407"/>
      <c r="I693" s="407"/>
      <c r="J693" s="407"/>
      <c r="K693" s="472"/>
      <c r="L693" s="472"/>
      <c r="M693" s="472"/>
      <c r="N693" s="407"/>
      <c r="O693" s="407"/>
      <c r="P693" s="407"/>
      <c r="Q693" s="407"/>
      <c r="R693" s="407"/>
      <c r="S693" s="407"/>
      <c r="T693" s="407"/>
      <c r="U693" s="407"/>
      <c r="V693" s="407"/>
      <c r="W693" s="407"/>
      <c r="X693" s="407"/>
      <c r="Y693" s="407"/>
    </row>
    <row r="694" spans="1:25" x14ac:dyDescent="0.25">
      <c r="A694" s="470"/>
      <c r="B694" s="407"/>
      <c r="C694" s="471"/>
      <c r="D694" s="407"/>
      <c r="E694" s="407"/>
      <c r="F694" s="407"/>
      <c r="G694" s="407"/>
      <c r="H694" s="407"/>
      <c r="I694" s="407"/>
      <c r="J694" s="407"/>
      <c r="K694" s="472"/>
      <c r="L694" s="472"/>
      <c r="M694" s="472"/>
      <c r="N694" s="407"/>
      <c r="O694" s="407"/>
      <c r="P694" s="407"/>
      <c r="Q694" s="407"/>
      <c r="R694" s="407"/>
      <c r="S694" s="407"/>
      <c r="T694" s="407"/>
      <c r="U694" s="407"/>
      <c r="V694" s="407"/>
      <c r="W694" s="407"/>
      <c r="X694" s="407"/>
      <c r="Y694" s="407"/>
    </row>
    <row r="695" spans="1:25" x14ac:dyDescent="0.25">
      <c r="A695" s="470"/>
      <c r="B695" s="407"/>
      <c r="C695" s="471"/>
      <c r="D695" s="407"/>
      <c r="E695" s="407"/>
      <c r="F695" s="407"/>
      <c r="G695" s="407"/>
      <c r="H695" s="407"/>
      <c r="I695" s="407"/>
      <c r="J695" s="407"/>
      <c r="K695" s="472"/>
      <c r="L695" s="472"/>
      <c r="M695" s="472"/>
      <c r="N695" s="407"/>
      <c r="O695" s="407"/>
      <c r="P695" s="407"/>
      <c r="Q695" s="407"/>
      <c r="R695" s="407"/>
      <c r="S695" s="407"/>
      <c r="T695" s="407"/>
      <c r="U695" s="407"/>
      <c r="V695" s="407"/>
      <c r="W695" s="407"/>
      <c r="X695" s="407"/>
      <c r="Y695" s="407"/>
    </row>
    <row r="696" spans="1:25" x14ac:dyDescent="0.25">
      <c r="A696" s="470"/>
      <c r="B696" s="407"/>
      <c r="C696" s="471"/>
      <c r="D696" s="407"/>
      <c r="E696" s="407"/>
      <c r="F696" s="407"/>
      <c r="G696" s="407"/>
      <c r="H696" s="407"/>
      <c r="I696" s="407"/>
      <c r="J696" s="407"/>
      <c r="K696" s="472"/>
      <c r="L696" s="472"/>
      <c r="M696" s="472"/>
      <c r="N696" s="407"/>
      <c r="O696" s="407"/>
      <c r="P696" s="407"/>
      <c r="Q696" s="407"/>
      <c r="R696" s="407"/>
      <c r="S696" s="407"/>
      <c r="T696" s="407"/>
      <c r="U696" s="407"/>
      <c r="V696" s="407"/>
      <c r="W696" s="407"/>
      <c r="X696" s="407"/>
      <c r="Y696" s="407"/>
    </row>
    <row r="697" spans="1:25" x14ac:dyDescent="0.25">
      <c r="A697" s="470"/>
      <c r="B697" s="407"/>
      <c r="C697" s="471"/>
      <c r="D697" s="407"/>
      <c r="E697" s="407"/>
      <c r="F697" s="407"/>
      <c r="G697" s="407"/>
      <c r="H697" s="407"/>
      <c r="I697" s="407"/>
      <c r="J697" s="407"/>
      <c r="K697" s="472"/>
      <c r="L697" s="472"/>
      <c r="M697" s="472"/>
      <c r="N697" s="407"/>
      <c r="O697" s="407"/>
      <c r="P697" s="407"/>
      <c r="Q697" s="407"/>
      <c r="R697" s="407"/>
      <c r="S697" s="407"/>
      <c r="T697" s="407"/>
      <c r="U697" s="407"/>
      <c r="V697" s="407"/>
      <c r="W697" s="407"/>
      <c r="X697" s="407"/>
      <c r="Y697" s="407"/>
    </row>
    <row r="698" spans="1:25" x14ac:dyDescent="0.25">
      <c r="A698" s="470"/>
      <c r="B698" s="407"/>
      <c r="C698" s="471"/>
      <c r="D698" s="407"/>
      <c r="E698" s="407"/>
      <c r="F698" s="407"/>
      <c r="G698" s="407"/>
      <c r="H698" s="407"/>
      <c r="I698" s="407"/>
      <c r="J698" s="407"/>
      <c r="K698" s="472"/>
      <c r="L698" s="472"/>
      <c r="M698" s="472"/>
      <c r="N698" s="407"/>
      <c r="O698" s="407"/>
      <c r="P698" s="407"/>
      <c r="Q698" s="407"/>
      <c r="R698" s="407"/>
      <c r="S698" s="407"/>
      <c r="T698" s="407"/>
      <c r="U698" s="407"/>
      <c r="V698" s="407"/>
      <c r="W698" s="407"/>
      <c r="X698" s="407"/>
      <c r="Y698" s="407"/>
    </row>
    <row r="699" spans="1:25" x14ac:dyDescent="0.25">
      <c r="A699" s="470"/>
      <c r="B699" s="407"/>
      <c r="C699" s="471"/>
      <c r="D699" s="407"/>
      <c r="E699" s="407"/>
      <c r="F699" s="407"/>
      <c r="G699" s="407"/>
      <c r="H699" s="407"/>
      <c r="I699" s="407"/>
      <c r="J699" s="407"/>
      <c r="K699" s="472"/>
      <c r="L699" s="472"/>
      <c r="M699" s="472"/>
      <c r="N699" s="407"/>
      <c r="O699" s="407"/>
      <c r="P699" s="407"/>
      <c r="Q699" s="407"/>
      <c r="R699" s="407"/>
      <c r="S699" s="407"/>
      <c r="T699" s="407"/>
      <c r="U699" s="407"/>
      <c r="V699" s="407"/>
      <c r="W699" s="407"/>
      <c r="X699" s="407"/>
      <c r="Y699" s="407"/>
    </row>
    <row r="700" spans="1:25" x14ac:dyDescent="0.25">
      <c r="A700" s="470"/>
      <c r="B700" s="407"/>
      <c r="C700" s="471"/>
      <c r="D700" s="407"/>
      <c r="E700" s="407"/>
      <c r="F700" s="407"/>
      <c r="G700" s="407"/>
      <c r="H700" s="407"/>
      <c r="I700" s="407"/>
      <c r="J700" s="407"/>
      <c r="K700" s="472"/>
      <c r="L700" s="472"/>
      <c r="M700" s="472"/>
      <c r="N700" s="407"/>
      <c r="O700" s="407"/>
      <c r="P700" s="407"/>
      <c r="Q700" s="407"/>
      <c r="R700" s="407"/>
      <c r="S700" s="407"/>
      <c r="T700" s="407"/>
      <c r="U700" s="407"/>
      <c r="V700" s="407"/>
      <c r="W700" s="407"/>
      <c r="X700" s="407"/>
      <c r="Y700" s="407"/>
    </row>
    <row r="701" spans="1:25" x14ac:dyDescent="0.25">
      <c r="A701" s="470"/>
      <c r="B701" s="407"/>
      <c r="C701" s="471"/>
      <c r="D701" s="407"/>
      <c r="E701" s="407"/>
      <c r="F701" s="407"/>
      <c r="G701" s="407"/>
      <c r="H701" s="407"/>
      <c r="I701" s="407"/>
      <c r="J701" s="407"/>
      <c r="K701" s="472"/>
      <c r="L701" s="472"/>
      <c r="M701" s="472"/>
      <c r="N701" s="407"/>
      <c r="O701" s="407"/>
      <c r="P701" s="407"/>
      <c r="Q701" s="407"/>
      <c r="R701" s="407"/>
      <c r="S701" s="407"/>
      <c r="T701" s="407"/>
      <c r="U701" s="407"/>
      <c r="V701" s="407"/>
      <c r="W701" s="407"/>
      <c r="X701" s="407"/>
      <c r="Y701" s="407"/>
    </row>
    <row r="702" spans="1:25" x14ac:dyDescent="0.25">
      <c r="A702" s="470"/>
      <c r="B702" s="407"/>
      <c r="C702" s="471"/>
      <c r="D702" s="407"/>
      <c r="E702" s="407"/>
      <c r="F702" s="407"/>
      <c r="G702" s="407"/>
      <c r="H702" s="407"/>
      <c r="I702" s="407"/>
      <c r="J702" s="407"/>
      <c r="K702" s="472"/>
      <c r="L702" s="472"/>
      <c r="M702" s="472"/>
      <c r="N702" s="407"/>
      <c r="O702" s="407"/>
      <c r="P702" s="407"/>
      <c r="Q702" s="407"/>
      <c r="R702" s="407"/>
      <c r="S702" s="407"/>
      <c r="T702" s="407"/>
      <c r="U702" s="407"/>
      <c r="V702" s="407"/>
      <c r="W702" s="407"/>
      <c r="X702" s="407"/>
      <c r="Y702" s="407"/>
    </row>
    <row r="703" spans="1:25" x14ac:dyDescent="0.25">
      <c r="A703" s="470"/>
      <c r="B703" s="407"/>
      <c r="C703" s="471"/>
      <c r="D703" s="407"/>
      <c r="E703" s="407"/>
      <c r="F703" s="407"/>
      <c r="G703" s="407"/>
      <c r="H703" s="407"/>
      <c r="I703" s="407"/>
      <c r="J703" s="407"/>
      <c r="K703" s="472"/>
      <c r="L703" s="472"/>
      <c r="M703" s="472"/>
      <c r="N703" s="407"/>
      <c r="O703" s="407"/>
      <c r="P703" s="407"/>
      <c r="Q703" s="407"/>
      <c r="R703" s="407"/>
      <c r="S703" s="407"/>
      <c r="T703" s="407"/>
      <c r="U703" s="407"/>
      <c r="V703" s="407"/>
      <c r="W703" s="407"/>
      <c r="X703" s="407"/>
      <c r="Y703" s="407"/>
    </row>
    <row r="704" spans="1:25" x14ac:dyDescent="0.25">
      <c r="A704" s="470"/>
      <c r="B704" s="407"/>
      <c r="C704" s="471"/>
      <c r="D704" s="407"/>
      <c r="E704" s="407"/>
      <c r="F704" s="407"/>
      <c r="G704" s="407"/>
      <c r="H704" s="407"/>
      <c r="I704" s="407"/>
      <c r="J704" s="407"/>
      <c r="K704" s="472"/>
      <c r="L704" s="472"/>
      <c r="M704" s="472"/>
      <c r="N704" s="407"/>
      <c r="O704" s="407"/>
      <c r="P704" s="407"/>
      <c r="Q704" s="407"/>
      <c r="R704" s="407"/>
      <c r="S704" s="407"/>
      <c r="T704" s="407"/>
      <c r="U704" s="407"/>
      <c r="V704" s="407"/>
      <c r="W704" s="407"/>
      <c r="X704" s="407"/>
      <c r="Y704" s="407"/>
    </row>
    <row r="705" spans="1:25" x14ac:dyDescent="0.25">
      <c r="A705" s="470"/>
      <c r="B705" s="407"/>
      <c r="C705" s="471"/>
      <c r="D705" s="407"/>
      <c r="E705" s="407"/>
      <c r="F705" s="407"/>
      <c r="G705" s="407"/>
      <c r="H705" s="407"/>
      <c r="I705" s="407"/>
      <c r="J705" s="407"/>
      <c r="K705" s="472"/>
      <c r="L705" s="472"/>
      <c r="M705" s="472"/>
      <c r="N705" s="407"/>
      <c r="O705" s="407"/>
      <c r="P705" s="407"/>
      <c r="Q705" s="407"/>
      <c r="R705" s="407"/>
      <c r="S705" s="407"/>
      <c r="T705" s="407"/>
      <c r="U705" s="407"/>
      <c r="V705" s="407"/>
      <c r="W705" s="407"/>
      <c r="X705" s="407"/>
      <c r="Y705" s="407"/>
    </row>
    <row r="706" spans="1:25" x14ac:dyDescent="0.25">
      <c r="A706" s="470"/>
      <c r="B706" s="407"/>
      <c r="C706" s="471"/>
      <c r="D706" s="407"/>
      <c r="E706" s="407"/>
      <c r="F706" s="407"/>
      <c r="G706" s="407"/>
      <c r="H706" s="407"/>
      <c r="I706" s="407"/>
      <c r="J706" s="407"/>
      <c r="K706" s="472"/>
      <c r="L706" s="472"/>
      <c r="M706" s="472"/>
      <c r="N706" s="407"/>
      <c r="O706" s="407"/>
      <c r="P706" s="407"/>
      <c r="Q706" s="407"/>
      <c r="R706" s="407"/>
      <c r="S706" s="407"/>
      <c r="T706" s="407"/>
      <c r="U706" s="407"/>
      <c r="V706" s="407"/>
      <c r="W706" s="407"/>
      <c r="X706" s="407"/>
      <c r="Y706" s="407"/>
    </row>
    <row r="707" spans="1:25" x14ac:dyDescent="0.25">
      <c r="A707" s="470"/>
      <c r="B707" s="407"/>
      <c r="C707" s="471"/>
      <c r="D707" s="407"/>
      <c r="E707" s="407"/>
      <c r="F707" s="407"/>
      <c r="G707" s="407"/>
      <c r="H707" s="407"/>
      <c r="I707" s="407"/>
      <c r="J707" s="407"/>
      <c r="K707" s="472"/>
      <c r="L707" s="472"/>
      <c r="M707" s="472"/>
      <c r="N707" s="407"/>
      <c r="O707" s="407"/>
      <c r="P707" s="407"/>
      <c r="Q707" s="407"/>
      <c r="R707" s="407"/>
      <c r="S707" s="407"/>
      <c r="T707" s="407"/>
      <c r="U707" s="407"/>
      <c r="V707" s="407"/>
      <c r="W707" s="407"/>
      <c r="X707" s="407"/>
      <c r="Y707" s="407"/>
    </row>
    <row r="708" spans="1:25" x14ac:dyDescent="0.25">
      <c r="A708" s="470"/>
      <c r="B708" s="407"/>
      <c r="C708" s="471"/>
      <c r="D708" s="407"/>
      <c r="E708" s="407"/>
      <c r="F708" s="407"/>
      <c r="G708" s="407"/>
      <c r="H708" s="407"/>
      <c r="I708" s="407"/>
      <c r="J708" s="407"/>
      <c r="K708" s="472"/>
      <c r="L708" s="472"/>
      <c r="M708" s="472"/>
      <c r="N708" s="407"/>
      <c r="O708" s="407"/>
      <c r="P708" s="407"/>
      <c r="Q708" s="407"/>
      <c r="R708" s="407"/>
      <c r="S708" s="407"/>
      <c r="T708" s="407"/>
      <c r="U708" s="407"/>
      <c r="V708" s="407"/>
      <c r="W708" s="407"/>
      <c r="X708" s="407"/>
      <c r="Y708" s="407"/>
    </row>
    <row r="709" spans="1:25" x14ac:dyDescent="0.25">
      <c r="A709" s="470"/>
      <c r="B709" s="407"/>
      <c r="C709" s="471"/>
      <c r="D709" s="407"/>
      <c r="E709" s="407"/>
      <c r="F709" s="407"/>
      <c r="G709" s="407"/>
      <c r="H709" s="407"/>
      <c r="I709" s="407"/>
      <c r="J709" s="407"/>
      <c r="K709" s="472"/>
      <c r="L709" s="472"/>
      <c r="M709" s="472"/>
      <c r="N709" s="407"/>
      <c r="O709" s="407"/>
      <c r="P709" s="407"/>
      <c r="Q709" s="407"/>
      <c r="R709" s="407"/>
      <c r="S709" s="407"/>
      <c r="T709" s="407"/>
      <c r="U709" s="407"/>
      <c r="V709" s="407"/>
      <c r="W709" s="407"/>
      <c r="X709" s="407"/>
      <c r="Y709" s="407"/>
    </row>
    <row r="710" spans="1:25" x14ac:dyDescent="0.25">
      <c r="A710" s="470"/>
      <c r="B710" s="407"/>
      <c r="C710" s="471"/>
      <c r="D710" s="407"/>
      <c r="E710" s="407"/>
      <c r="F710" s="407"/>
      <c r="G710" s="407"/>
      <c r="H710" s="407"/>
      <c r="I710" s="407"/>
      <c r="J710" s="407"/>
      <c r="K710" s="472"/>
      <c r="L710" s="472"/>
      <c r="M710" s="472"/>
      <c r="N710" s="407"/>
      <c r="O710" s="407"/>
      <c r="P710" s="407"/>
      <c r="Q710" s="407"/>
      <c r="R710" s="407"/>
      <c r="S710" s="407"/>
      <c r="T710" s="407"/>
      <c r="U710" s="407"/>
      <c r="V710" s="407"/>
      <c r="W710" s="407"/>
      <c r="X710" s="407"/>
      <c r="Y710" s="407"/>
    </row>
    <row r="711" spans="1:25" x14ac:dyDescent="0.25">
      <c r="A711" s="470"/>
      <c r="B711" s="407"/>
      <c r="C711" s="471"/>
      <c r="D711" s="407"/>
      <c r="E711" s="407"/>
      <c r="F711" s="407"/>
      <c r="G711" s="407"/>
      <c r="H711" s="407"/>
      <c r="I711" s="407"/>
      <c r="J711" s="407"/>
      <c r="K711" s="472"/>
      <c r="L711" s="472"/>
      <c r="M711" s="472"/>
      <c r="N711" s="407"/>
      <c r="O711" s="407"/>
      <c r="P711" s="407"/>
      <c r="Q711" s="407"/>
      <c r="R711" s="407"/>
      <c r="S711" s="407"/>
      <c r="T711" s="407"/>
      <c r="U711" s="407"/>
      <c r="V711" s="407"/>
      <c r="W711" s="407"/>
      <c r="X711" s="407"/>
      <c r="Y711" s="407"/>
    </row>
    <row r="712" spans="1:25" x14ac:dyDescent="0.25">
      <c r="A712" s="470"/>
      <c r="B712" s="407"/>
      <c r="C712" s="471"/>
      <c r="D712" s="407"/>
      <c r="E712" s="407"/>
      <c r="F712" s="407"/>
      <c r="G712" s="407"/>
      <c r="H712" s="407"/>
      <c r="I712" s="407"/>
      <c r="J712" s="407"/>
      <c r="K712" s="472"/>
      <c r="L712" s="472"/>
      <c r="M712" s="472"/>
      <c r="N712" s="407"/>
      <c r="O712" s="407"/>
      <c r="P712" s="407"/>
      <c r="Q712" s="407"/>
      <c r="R712" s="407"/>
      <c r="S712" s="407"/>
      <c r="T712" s="407"/>
      <c r="U712" s="407"/>
      <c r="V712" s="407"/>
      <c r="W712" s="407"/>
      <c r="X712" s="407"/>
      <c r="Y712" s="407"/>
    </row>
    <row r="713" spans="1:25" x14ac:dyDescent="0.25">
      <c r="A713" s="470"/>
      <c r="B713" s="407"/>
      <c r="C713" s="471"/>
      <c r="D713" s="407"/>
      <c r="E713" s="407"/>
      <c r="F713" s="407"/>
      <c r="G713" s="407"/>
      <c r="H713" s="407"/>
      <c r="I713" s="407"/>
      <c r="J713" s="407"/>
      <c r="K713" s="472"/>
      <c r="L713" s="472"/>
      <c r="M713" s="472"/>
      <c r="N713" s="407"/>
      <c r="O713" s="407"/>
      <c r="P713" s="407"/>
      <c r="Q713" s="407"/>
      <c r="R713" s="407"/>
      <c r="S713" s="407"/>
      <c r="T713" s="407"/>
      <c r="U713" s="407"/>
      <c r="V713" s="407"/>
      <c r="W713" s="407"/>
      <c r="X713" s="407"/>
      <c r="Y713" s="407"/>
    </row>
    <row r="714" spans="1:25" x14ac:dyDescent="0.25">
      <c r="A714" s="470"/>
      <c r="B714" s="407"/>
      <c r="C714" s="471"/>
      <c r="D714" s="407"/>
      <c r="E714" s="407"/>
      <c r="F714" s="407"/>
      <c r="G714" s="407"/>
      <c r="H714" s="407"/>
      <c r="I714" s="407"/>
      <c r="J714" s="407"/>
      <c r="K714" s="472"/>
      <c r="L714" s="472"/>
      <c r="M714" s="472"/>
      <c r="N714" s="407"/>
      <c r="O714" s="407"/>
      <c r="P714" s="407"/>
      <c r="Q714" s="407"/>
      <c r="R714" s="407"/>
      <c r="S714" s="407"/>
      <c r="T714" s="407"/>
      <c r="U714" s="407"/>
      <c r="V714" s="407"/>
      <c r="W714" s="407"/>
      <c r="X714" s="407"/>
      <c r="Y714" s="407"/>
    </row>
    <row r="715" spans="1:25" x14ac:dyDescent="0.25">
      <c r="A715" s="470"/>
      <c r="B715" s="407"/>
      <c r="C715" s="471"/>
      <c r="D715" s="407"/>
      <c r="E715" s="407"/>
      <c r="F715" s="407"/>
      <c r="G715" s="407"/>
      <c r="H715" s="407"/>
      <c r="I715" s="407"/>
      <c r="J715" s="407"/>
      <c r="K715" s="472"/>
      <c r="L715" s="472"/>
      <c r="M715" s="472"/>
      <c r="N715" s="407"/>
      <c r="O715" s="407"/>
      <c r="P715" s="407"/>
      <c r="Q715" s="407"/>
      <c r="R715" s="407"/>
      <c r="S715" s="407"/>
      <c r="T715" s="407"/>
      <c r="U715" s="407"/>
      <c r="V715" s="407"/>
      <c r="W715" s="407"/>
      <c r="X715" s="407"/>
      <c r="Y715" s="407"/>
    </row>
    <row r="716" spans="1:25" x14ac:dyDescent="0.25">
      <c r="A716" s="470"/>
      <c r="B716" s="407"/>
      <c r="C716" s="471"/>
      <c r="D716" s="407"/>
      <c r="E716" s="407"/>
      <c r="F716" s="407"/>
      <c r="G716" s="407"/>
      <c r="H716" s="407"/>
      <c r="I716" s="407"/>
      <c r="J716" s="407"/>
      <c r="K716" s="472"/>
      <c r="L716" s="472"/>
      <c r="M716" s="472"/>
      <c r="N716" s="407"/>
      <c r="O716" s="407"/>
      <c r="P716" s="407"/>
      <c r="Q716" s="407"/>
      <c r="R716" s="407"/>
      <c r="S716" s="407"/>
      <c r="T716" s="407"/>
      <c r="U716" s="407"/>
      <c r="V716" s="407"/>
      <c r="W716" s="407"/>
      <c r="X716" s="407"/>
      <c r="Y716" s="407"/>
    </row>
    <row r="717" spans="1:25" x14ac:dyDescent="0.25">
      <c r="A717" s="470"/>
      <c r="B717" s="407"/>
      <c r="C717" s="471"/>
      <c r="D717" s="407"/>
      <c r="E717" s="407"/>
      <c r="F717" s="407"/>
      <c r="G717" s="407"/>
      <c r="H717" s="407"/>
      <c r="I717" s="407"/>
      <c r="J717" s="407"/>
      <c r="K717" s="472"/>
      <c r="L717" s="472"/>
      <c r="M717" s="472"/>
      <c r="N717" s="407"/>
      <c r="O717" s="407"/>
      <c r="P717" s="407"/>
      <c r="Q717" s="407"/>
      <c r="R717" s="407"/>
      <c r="S717" s="407"/>
      <c r="T717" s="407"/>
      <c r="U717" s="407"/>
      <c r="V717" s="407"/>
      <c r="W717" s="407"/>
      <c r="X717" s="407"/>
      <c r="Y717" s="407"/>
    </row>
    <row r="718" spans="1:25" x14ac:dyDescent="0.25">
      <c r="A718" s="470"/>
      <c r="B718" s="407"/>
      <c r="C718" s="471"/>
      <c r="D718" s="407"/>
      <c r="E718" s="407"/>
      <c r="F718" s="407"/>
      <c r="G718" s="407"/>
      <c r="H718" s="407"/>
      <c r="I718" s="407"/>
      <c r="J718" s="407"/>
      <c r="K718" s="472"/>
      <c r="L718" s="472"/>
      <c r="M718" s="472"/>
      <c r="N718" s="407"/>
      <c r="O718" s="407"/>
      <c r="P718" s="407"/>
      <c r="Q718" s="407"/>
      <c r="R718" s="407"/>
      <c r="S718" s="407"/>
      <c r="T718" s="407"/>
      <c r="U718" s="407"/>
      <c r="V718" s="407"/>
      <c r="W718" s="407"/>
      <c r="X718" s="407"/>
      <c r="Y718" s="407"/>
    </row>
    <row r="719" spans="1:25" x14ac:dyDescent="0.25">
      <c r="A719" s="470"/>
      <c r="B719" s="407"/>
      <c r="C719" s="471"/>
      <c r="D719" s="407"/>
      <c r="E719" s="407"/>
      <c r="F719" s="407"/>
      <c r="G719" s="407"/>
      <c r="H719" s="407"/>
      <c r="I719" s="407"/>
      <c r="J719" s="407"/>
      <c r="K719" s="472"/>
      <c r="L719" s="472"/>
      <c r="M719" s="472"/>
      <c r="N719" s="407"/>
      <c r="O719" s="407"/>
      <c r="P719" s="407"/>
      <c r="Q719" s="407"/>
      <c r="R719" s="407"/>
      <c r="S719" s="407"/>
      <c r="T719" s="407"/>
      <c r="U719" s="407"/>
      <c r="V719" s="407"/>
      <c r="W719" s="407"/>
      <c r="X719" s="407"/>
      <c r="Y719" s="407"/>
    </row>
    <row r="720" spans="1:25" x14ac:dyDescent="0.25">
      <c r="A720" s="470"/>
      <c r="B720" s="407"/>
      <c r="C720" s="471"/>
      <c r="D720" s="407"/>
      <c r="E720" s="407"/>
      <c r="F720" s="407"/>
      <c r="G720" s="407"/>
      <c r="H720" s="407"/>
      <c r="I720" s="407"/>
      <c r="J720" s="407"/>
      <c r="K720" s="472"/>
      <c r="L720" s="472"/>
      <c r="M720" s="472"/>
      <c r="N720" s="407"/>
      <c r="O720" s="407"/>
      <c r="P720" s="407"/>
      <c r="Q720" s="407"/>
      <c r="R720" s="407"/>
      <c r="S720" s="407"/>
      <c r="T720" s="407"/>
      <c r="U720" s="407"/>
      <c r="V720" s="407"/>
      <c r="W720" s="407"/>
      <c r="X720" s="407"/>
      <c r="Y720" s="407"/>
    </row>
    <row r="721" spans="1:25" x14ac:dyDescent="0.25">
      <c r="A721" s="470"/>
      <c r="B721" s="407"/>
      <c r="C721" s="471"/>
      <c r="D721" s="407"/>
      <c r="E721" s="407"/>
      <c r="F721" s="407"/>
      <c r="G721" s="407"/>
      <c r="H721" s="407"/>
      <c r="I721" s="407"/>
      <c r="J721" s="407"/>
      <c r="K721" s="472"/>
      <c r="L721" s="472"/>
      <c r="M721" s="472"/>
      <c r="N721" s="407"/>
      <c r="O721" s="407"/>
      <c r="P721" s="407"/>
      <c r="Q721" s="407"/>
      <c r="R721" s="407"/>
      <c r="S721" s="407"/>
      <c r="T721" s="407"/>
      <c r="U721" s="407"/>
      <c r="V721" s="407"/>
      <c r="W721" s="407"/>
      <c r="X721" s="407"/>
      <c r="Y721" s="407"/>
    </row>
    <row r="722" spans="1:25" x14ac:dyDescent="0.25">
      <c r="A722" s="470"/>
      <c r="B722" s="407"/>
      <c r="C722" s="471"/>
      <c r="D722" s="407"/>
      <c r="E722" s="407"/>
      <c r="F722" s="407"/>
      <c r="G722" s="407"/>
      <c r="H722" s="407"/>
      <c r="I722" s="407"/>
      <c r="J722" s="407"/>
      <c r="K722" s="472"/>
      <c r="L722" s="472"/>
      <c r="M722" s="472"/>
      <c r="N722" s="407"/>
      <c r="O722" s="407"/>
      <c r="P722" s="407"/>
      <c r="Q722" s="407"/>
      <c r="R722" s="407"/>
      <c r="S722" s="407"/>
      <c r="T722" s="407"/>
      <c r="U722" s="407"/>
      <c r="V722" s="407"/>
      <c r="W722" s="407"/>
      <c r="X722" s="407"/>
      <c r="Y722" s="407"/>
    </row>
    <row r="723" spans="1:25" x14ac:dyDescent="0.25">
      <c r="A723" s="470"/>
      <c r="B723" s="407"/>
      <c r="C723" s="471"/>
      <c r="D723" s="407"/>
      <c r="E723" s="407"/>
      <c r="F723" s="407"/>
      <c r="G723" s="407"/>
      <c r="H723" s="407"/>
      <c r="I723" s="407"/>
      <c r="J723" s="407"/>
      <c r="K723" s="472"/>
      <c r="L723" s="472"/>
      <c r="M723" s="472"/>
      <c r="N723" s="407"/>
      <c r="O723" s="407"/>
      <c r="P723" s="407"/>
      <c r="Q723" s="407"/>
      <c r="R723" s="407"/>
      <c r="S723" s="407"/>
      <c r="T723" s="407"/>
      <c r="U723" s="407"/>
      <c r="V723" s="407"/>
      <c r="W723" s="407"/>
      <c r="X723" s="407"/>
      <c r="Y723" s="407"/>
    </row>
    <row r="724" spans="1:25" x14ac:dyDescent="0.25">
      <c r="A724" s="470"/>
      <c r="B724" s="407"/>
      <c r="C724" s="471"/>
      <c r="D724" s="407"/>
      <c r="E724" s="407"/>
      <c r="F724" s="407"/>
      <c r="G724" s="407"/>
      <c r="H724" s="407"/>
      <c r="I724" s="407"/>
      <c r="J724" s="407"/>
      <c r="K724" s="472"/>
      <c r="L724" s="472"/>
      <c r="M724" s="472"/>
      <c r="N724" s="407"/>
      <c r="O724" s="407"/>
      <c r="P724" s="407"/>
      <c r="Q724" s="407"/>
      <c r="R724" s="407"/>
      <c r="S724" s="407"/>
      <c r="T724" s="407"/>
      <c r="U724" s="407"/>
      <c r="V724" s="407"/>
      <c r="W724" s="407"/>
      <c r="X724" s="407"/>
      <c r="Y724" s="407"/>
    </row>
    <row r="725" spans="1:25" x14ac:dyDescent="0.25">
      <c r="A725" s="470"/>
      <c r="B725" s="407"/>
      <c r="C725" s="471"/>
      <c r="D725" s="407"/>
      <c r="E725" s="407"/>
      <c r="F725" s="407"/>
      <c r="G725" s="407"/>
      <c r="H725" s="407"/>
      <c r="I725" s="407"/>
      <c r="J725" s="407"/>
      <c r="K725" s="472"/>
      <c r="L725" s="472"/>
      <c r="M725" s="472"/>
      <c r="N725" s="407"/>
      <c r="O725" s="407"/>
      <c r="P725" s="407"/>
      <c r="Q725" s="407"/>
      <c r="R725" s="407"/>
      <c r="S725" s="407"/>
      <c r="T725" s="407"/>
      <c r="U725" s="407"/>
      <c r="V725" s="407"/>
      <c r="W725" s="407"/>
      <c r="X725" s="407"/>
      <c r="Y725" s="407"/>
    </row>
    <row r="726" spans="1:25" x14ac:dyDescent="0.25">
      <c r="A726" s="470"/>
      <c r="B726" s="407"/>
      <c r="C726" s="471"/>
      <c r="D726" s="407"/>
      <c r="E726" s="407"/>
      <c r="F726" s="407"/>
      <c r="G726" s="407"/>
      <c r="H726" s="407"/>
      <c r="I726" s="407"/>
      <c r="J726" s="407"/>
      <c r="K726" s="472"/>
      <c r="L726" s="472"/>
      <c r="M726" s="472"/>
      <c r="N726" s="407"/>
      <c r="O726" s="407"/>
      <c r="P726" s="407"/>
      <c r="Q726" s="407"/>
      <c r="R726" s="407"/>
      <c r="S726" s="407"/>
      <c r="T726" s="407"/>
      <c r="U726" s="407"/>
      <c r="V726" s="407"/>
      <c r="W726" s="407"/>
      <c r="X726" s="407"/>
      <c r="Y726" s="407"/>
    </row>
    <row r="727" spans="1:25" x14ac:dyDescent="0.25">
      <c r="A727" s="470"/>
      <c r="B727" s="407"/>
      <c r="C727" s="471"/>
      <c r="D727" s="407"/>
      <c r="E727" s="407"/>
      <c r="F727" s="407"/>
      <c r="G727" s="407"/>
      <c r="H727" s="407"/>
      <c r="I727" s="407"/>
      <c r="J727" s="407"/>
      <c r="K727" s="472"/>
      <c r="L727" s="472"/>
      <c r="M727" s="472"/>
      <c r="N727" s="407"/>
      <c r="O727" s="407"/>
      <c r="P727" s="407"/>
      <c r="Q727" s="407"/>
      <c r="R727" s="407"/>
      <c r="S727" s="407"/>
      <c r="T727" s="407"/>
      <c r="U727" s="407"/>
      <c r="V727" s="407"/>
      <c r="W727" s="407"/>
      <c r="X727" s="407"/>
      <c r="Y727" s="407"/>
    </row>
    <row r="728" spans="1:25" x14ac:dyDescent="0.25">
      <c r="A728" s="470"/>
      <c r="B728" s="407"/>
      <c r="C728" s="471"/>
      <c r="D728" s="407"/>
      <c r="E728" s="407"/>
      <c r="F728" s="407"/>
      <c r="G728" s="407"/>
      <c r="H728" s="407"/>
      <c r="I728" s="407"/>
      <c r="J728" s="407"/>
      <c r="K728" s="472"/>
      <c r="L728" s="472"/>
      <c r="M728" s="472"/>
      <c r="N728" s="407"/>
      <c r="O728" s="407"/>
      <c r="P728" s="407"/>
      <c r="Q728" s="407"/>
      <c r="R728" s="407"/>
      <c r="S728" s="407"/>
      <c r="T728" s="407"/>
      <c r="U728" s="407"/>
      <c r="V728" s="407"/>
      <c r="W728" s="407"/>
      <c r="X728" s="407"/>
      <c r="Y728" s="407"/>
    </row>
    <row r="729" spans="1:25" x14ac:dyDescent="0.25">
      <c r="A729" s="470"/>
      <c r="B729" s="407"/>
      <c r="C729" s="471"/>
      <c r="D729" s="407"/>
      <c r="E729" s="407"/>
      <c r="F729" s="407"/>
      <c r="G729" s="407"/>
      <c r="H729" s="407"/>
      <c r="I729" s="407"/>
      <c r="J729" s="407"/>
      <c r="K729" s="472"/>
      <c r="L729" s="472"/>
      <c r="M729" s="472"/>
      <c r="N729" s="407"/>
      <c r="O729" s="407"/>
      <c r="P729" s="407"/>
      <c r="Q729" s="407"/>
      <c r="R729" s="407"/>
      <c r="S729" s="407"/>
      <c r="T729" s="407"/>
      <c r="U729" s="407"/>
      <c r="V729" s="407"/>
      <c r="W729" s="407"/>
      <c r="X729" s="407"/>
      <c r="Y729" s="407"/>
    </row>
    <row r="730" spans="1:25" x14ac:dyDescent="0.25">
      <c r="A730" s="470"/>
      <c r="B730" s="407"/>
      <c r="C730" s="471"/>
      <c r="D730" s="407"/>
      <c r="E730" s="407"/>
      <c r="F730" s="407"/>
      <c r="G730" s="407"/>
      <c r="H730" s="407"/>
      <c r="I730" s="407"/>
      <c r="J730" s="407"/>
      <c r="K730" s="472"/>
      <c r="L730" s="472"/>
      <c r="M730" s="472"/>
      <c r="N730" s="407"/>
      <c r="O730" s="407"/>
      <c r="P730" s="407"/>
      <c r="Q730" s="407"/>
      <c r="R730" s="407"/>
      <c r="S730" s="407"/>
      <c r="T730" s="407"/>
      <c r="U730" s="407"/>
      <c r="V730" s="407"/>
      <c r="W730" s="407"/>
      <c r="X730" s="407"/>
      <c r="Y730" s="407"/>
    </row>
    <row r="731" spans="1:25" x14ac:dyDescent="0.25">
      <c r="A731" s="470"/>
      <c r="B731" s="407"/>
      <c r="C731" s="471"/>
      <c r="D731" s="407"/>
      <c r="E731" s="407"/>
      <c r="F731" s="407"/>
      <c r="G731" s="407"/>
      <c r="H731" s="407"/>
      <c r="I731" s="407"/>
      <c r="J731" s="407"/>
      <c r="K731" s="472"/>
      <c r="L731" s="472"/>
      <c r="M731" s="472"/>
      <c r="N731" s="407"/>
      <c r="O731" s="407"/>
      <c r="P731" s="407"/>
      <c r="Q731" s="407"/>
      <c r="R731" s="407"/>
      <c r="S731" s="407"/>
      <c r="T731" s="407"/>
      <c r="U731" s="407"/>
      <c r="V731" s="407"/>
      <c r="W731" s="407"/>
      <c r="X731" s="407"/>
      <c r="Y731" s="407"/>
    </row>
    <row r="732" spans="1:25" x14ac:dyDescent="0.25">
      <c r="A732" s="470"/>
      <c r="B732" s="407"/>
      <c r="C732" s="471"/>
      <c r="D732" s="407"/>
      <c r="E732" s="407"/>
      <c r="F732" s="407"/>
      <c r="G732" s="407"/>
      <c r="H732" s="407"/>
      <c r="I732" s="407"/>
      <c r="J732" s="407"/>
      <c r="K732" s="472"/>
      <c r="L732" s="472"/>
      <c r="M732" s="472"/>
      <c r="N732" s="407"/>
      <c r="O732" s="407"/>
      <c r="P732" s="407"/>
      <c r="Q732" s="407"/>
      <c r="R732" s="407"/>
      <c r="S732" s="407"/>
      <c r="T732" s="407"/>
      <c r="U732" s="407"/>
      <c r="V732" s="407"/>
      <c r="W732" s="407"/>
      <c r="X732" s="407"/>
      <c r="Y732" s="407"/>
    </row>
    <row r="733" spans="1:25" x14ac:dyDescent="0.25">
      <c r="A733" s="470"/>
      <c r="B733" s="407"/>
      <c r="C733" s="471"/>
      <c r="D733" s="407"/>
      <c r="E733" s="407"/>
      <c r="F733" s="407"/>
      <c r="G733" s="407"/>
      <c r="H733" s="407"/>
      <c r="I733" s="407"/>
      <c r="J733" s="407"/>
      <c r="K733" s="472"/>
      <c r="L733" s="472"/>
      <c r="M733" s="472"/>
      <c r="N733" s="407"/>
      <c r="O733" s="407"/>
      <c r="P733" s="407"/>
      <c r="Q733" s="407"/>
      <c r="R733" s="407"/>
      <c r="S733" s="407"/>
      <c r="T733" s="407"/>
      <c r="U733" s="407"/>
      <c r="V733" s="407"/>
      <c r="W733" s="407"/>
      <c r="X733" s="407"/>
      <c r="Y733" s="407"/>
    </row>
    <row r="734" spans="1:25" x14ac:dyDescent="0.25">
      <c r="A734" s="470"/>
      <c r="B734" s="407"/>
      <c r="C734" s="471"/>
      <c r="D734" s="407"/>
      <c r="E734" s="407"/>
      <c r="F734" s="407"/>
      <c r="G734" s="407"/>
      <c r="H734" s="407"/>
      <c r="I734" s="407"/>
      <c r="J734" s="407"/>
      <c r="K734" s="472"/>
      <c r="L734" s="472"/>
      <c r="M734" s="472"/>
      <c r="N734" s="407"/>
      <c r="O734" s="407"/>
      <c r="P734" s="407"/>
      <c r="Q734" s="407"/>
      <c r="R734" s="407"/>
      <c r="S734" s="407"/>
      <c r="T734" s="407"/>
      <c r="U734" s="407"/>
      <c r="V734" s="407"/>
      <c r="W734" s="407"/>
      <c r="X734" s="407"/>
      <c r="Y734" s="407"/>
    </row>
    <row r="735" spans="1:25" x14ac:dyDescent="0.25">
      <c r="A735" s="470"/>
      <c r="B735" s="407"/>
      <c r="C735" s="471"/>
      <c r="D735" s="407"/>
      <c r="E735" s="407"/>
      <c r="F735" s="407"/>
      <c r="G735" s="407"/>
      <c r="H735" s="407"/>
      <c r="I735" s="407"/>
      <c r="J735" s="407"/>
      <c r="K735" s="472"/>
      <c r="L735" s="472"/>
      <c r="M735" s="472"/>
      <c r="N735" s="407"/>
      <c r="O735" s="407"/>
      <c r="P735" s="407"/>
      <c r="Q735" s="407"/>
      <c r="R735" s="407"/>
      <c r="S735" s="407"/>
      <c r="T735" s="407"/>
      <c r="U735" s="407"/>
      <c r="V735" s="407"/>
      <c r="W735" s="407"/>
      <c r="X735" s="407"/>
      <c r="Y735" s="407"/>
    </row>
    <row r="736" spans="1:25" x14ac:dyDescent="0.25">
      <c r="A736" s="470"/>
      <c r="B736" s="407"/>
      <c r="C736" s="471"/>
      <c r="D736" s="407"/>
      <c r="E736" s="407"/>
      <c r="F736" s="407"/>
      <c r="G736" s="407"/>
      <c r="H736" s="407"/>
      <c r="I736" s="407"/>
      <c r="J736" s="407"/>
      <c r="K736" s="472"/>
      <c r="L736" s="472"/>
      <c r="M736" s="472"/>
      <c r="N736" s="407"/>
      <c r="O736" s="407"/>
      <c r="P736" s="407"/>
      <c r="Q736" s="407"/>
      <c r="R736" s="407"/>
      <c r="S736" s="407"/>
      <c r="T736" s="407"/>
      <c r="U736" s="407"/>
      <c r="V736" s="407"/>
      <c r="W736" s="407"/>
      <c r="X736" s="407"/>
      <c r="Y736" s="407"/>
    </row>
    <row r="737" spans="1:25" x14ac:dyDescent="0.25">
      <c r="A737" s="470"/>
      <c r="B737" s="407"/>
      <c r="C737" s="471"/>
      <c r="D737" s="407"/>
      <c r="E737" s="407"/>
      <c r="F737" s="407"/>
      <c r="G737" s="407"/>
      <c r="H737" s="407"/>
      <c r="I737" s="407"/>
      <c r="J737" s="407"/>
      <c r="K737" s="472"/>
      <c r="L737" s="472"/>
      <c r="M737" s="472"/>
      <c r="N737" s="407"/>
      <c r="O737" s="407"/>
      <c r="P737" s="407"/>
      <c r="Q737" s="407"/>
      <c r="R737" s="407"/>
      <c r="S737" s="407"/>
      <c r="T737" s="407"/>
      <c r="U737" s="407"/>
      <c r="V737" s="407"/>
      <c r="W737" s="407"/>
      <c r="X737" s="407"/>
      <c r="Y737" s="407"/>
    </row>
    <row r="738" spans="1:25" x14ac:dyDescent="0.25">
      <c r="A738" s="470"/>
      <c r="B738" s="407"/>
      <c r="C738" s="471"/>
      <c r="D738" s="407"/>
      <c r="E738" s="407"/>
      <c r="F738" s="407"/>
      <c r="G738" s="407"/>
      <c r="H738" s="407"/>
      <c r="I738" s="407"/>
      <c r="J738" s="407"/>
      <c r="K738" s="472"/>
      <c r="L738" s="472"/>
      <c r="M738" s="472"/>
      <c r="N738" s="407"/>
      <c r="O738" s="407"/>
      <c r="P738" s="407"/>
      <c r="Q738" s="407"/>
      <c r="R738" s="407"/>
      <c r="S738" s="407"/>
      <c r="T738" s="407"/>
      <c r="U738" s="407"/>
      <c r="V738" s="407"/>
      <c r="W738" s="407"/>
      <c r="X738" s="407"/>
      <c r="Y738" s="407"/>
    </row>
    <row r="739" spans="1:25" x14ac:dyDescent="0.25">
      <c r="A739" s="470"/>
      <c r="B739" s="407"/>
      <c r="C739" s="471"/>
      <c r="D739" s="407"/>
      <c r="E739" s="407"/>
      <c r="F739" s="407"/>
      <c r="G739" s="407"/>
      <c r="H739" s="407"/>
      <c r="I739" s="407"/>
      <c r="J739" s="407"/>
      <c r="K739" s="472"/>
      <c r="L739" s="472"/>
      <c r="M739" s="472"/>
      <c r="N739" s="407"/>
      <c r="O739" s="407"/>
      <c r="P739" s="407"/>
      <c r="Q739" s="407"/>
      <c r="R739" s="407"/>
      <c r="S739" s="407"/>
      <c r="T739" s="407"/>
      <c r="U739" s="407"/>
      <c r="V739" s="407"/>
      <c r="W739" s="407"/>
      <c r="X739" s="407"/>
      <c r="Y739" s="407"/>
    </row>
    <row r="740" spans="1:25" x14ac:dyDescent="0.25">
      <c r="A740" s="470"/>
      <c r="B740" s="407"/>
      <c r="C740" s="471"/>
      <c r="D740" s="407"/>
      <c r="E740" s="407"/>
      <c r="F740" s="407"/>
      <c r="G740" s="407"/>
      <c r="H740" s="407"/>
      <c r="I740" s="407"/>
      <c r="J740" s="407"/>
      <c r="K740" s="472"/>
      <c r="L740" s="472"/>
      <c r="M740" s="472"/>
      <c r="N740" s="407"/>
      <c r="O740" s="407"/>
      <c r="P740" s="407"/>
      <c r="Q740" s="407"/>
      <c r="R740" s="407"/>
      <c r="S740" s="407"/>
      <c r="T740" s="407"/>
      <c r="U740" s="407"/>
      <c r="V740" s="407"/>
      <c r="W740" s="407"/>
      <c r="X740" s="407"/>
      <c r="Y740" s="407"/>
    </row>
    <row r="741" spans="1:25" x14ac:dyDescent="0.25">
      <c r="A741" s="470"/>
      <c r="B741" s="407"/>
      <c r="C741" s="471"/>
      <c r="D741" s="407"/>
      <c r="E741" s="407"/>
      <c r="F741" s="407"/>
      <c r="G741" s="407"/>
      <c r="H741" s="407"/>
      <c r="I741" s="407"/>
      <c r="J741" s="407"/>
      <c r="K741" s="472"/>
      <c r="L741" s="472"/>
      <c r="M741" s="472"/>
      <c r="N741" s="407"/>
      <c r="O741" s="407"/>
      <c r="P741" s="407"/>
      <c r="Q741" s="407"/>
      <c r="R741" s="407"/>
      <c r="S741" s="407"/>
      <c r="T741" s="407"/>
      <c r="U741" s="407"/>
      <c r="V741" s="407"/>
      <c r="W741" s="407"/>
      <c r="X741" s="407"/>
      <c r="Y741" s="407"/>
    </row>
    <row r="742" spans="1:25" x14ac:dyDescent="0.25">
      <c r="A742" s="470"/>
      <c r="B742" s="407"/>
      <c r="C742" s="471"/>
      <c r="D742" s="407"/>
      <c r="E742" s="407"/>
      <c r="F742" s="407"/>
      <c r="G742" s="407"/>
      <c r="H742" s="407"/>
      <c r="I742" s="407"/>
      <c r="J742" s="407"/>
      <c r="K742" s="472"/>
      <c r="L742" s="472"/>
      <c r="M742" s="472"/>
      <c r="N742" s="407"/>
      <c r="O742" s="407"/>
      <c r="P742" s="407"/>
      <c r="Q742" s="407"/>
      <c r="R742" s="407"/>
      <c r="S742" s="407"/>
      <c r="T742" s="407"/>
      <c r="U742" s="407"/>
      <c r="V742" s="407"/>
      <c r="W742" s="407"/>
      <c r="X742" s="407"/>
      <c r="Y742" s="407"/>
    </row>
    <row r="743" spans="1:25" x14ac:dyDescent="0.25">
      <c r="A743" s="470"/>
      <c r="B743" s="407"/>
      <c r="C743" s="471"/>
      <c r="D743" s="407"/>
      <c r="E743" s="407"/>
      <c r="F743" s="407"/>
      <c r="G743" s="407"/>
      <c r="H743" s="407"/>
      <c r="I743" s="407"/>
      <c r="J743" s="407"/>
      <c r="K743" s="472"/>
      <c r="L743" s="472"/>
      <c r="M743" s="472"/>
      <c r="N743" s="407"/>
      <c r="O743" s="407"/>
      <c r="P743" s="407"/>
      <c r="Q743" s="407"/>
      <c r="R743" s="407"/>
      <c r="S743" s="407"/>
      <c r="T743" s="407"/>
      <c r="U743" s="407"/>
      <c r="V743" s="407"/>
      <c r="W743" s="407"/>
      <c r="X743" s="407"/>
      <c r="Y743" s="407"/>
    </row>
    <row r="744" spans="1:25" x14ac:dyDescent="0.25">
      <c r="A744" s="470"/>
      <c r="B744" s="407"/>
      <c r="C744" s="471"/>
      <c r="D744" s="407"/>
      <c r="E744" s="407"/>
      <c r="F744" s="407"/>
      <c r="G744" s="407"/>
      <c r="H744" s="407"/>
      <c r="I744" s="407"/>
      <c r="J744" s="407"/>
      <c r="K744" s="472"/>
      <c r="L744" s="472"/>
      <c r="M744" s="472"/>
      <c r="N744" s="407"/>
      <c r="O744" s="407"/>
      <c r="P744" s="407"/>
      <c r="Q744" s="407"/>
      <c r="R744" s="407"/>
      <c r="S744" s="407"/>
      <c r="T744" s="407"/>
      <c r="U744" s="407"/>
      <c r="V744" s="407"/>
      <c r="W744" s="407"/>
      <c r="X744" s="407"/>
      <c r="Y744" s="407"/>
    </row>
    <row r="745" spans="1:25" x14ac:dyDescent="0.25">
      <c r="A745" s="470"/>
      <c r="B745" s="407"/>
      <c r="C745" s="471"/>
      <c r="D745" s="407"/>
      <c r="E745" s="407"/>
      <c r="F745" s="407"/>
      <c r="G745" s="407"/>
      <c r="H745" s="407"/>
      <c r="I745" s="407"/>
      <c r="J745" s="407"/>
      <c r="K745" s="472"/>
      <c r="L745" s="472"/>
      <c r="M745" s="472"/>
      <c r="N745" s="407"/>
      <c r="O745" s="407"/>
      <c r="P745" s="407"/>
      <c r="Q745" s="407"/>
      <c r="R745" s="407"/>
      <c r="S745" s="407"/>
      <c r="T745" s="407"/>
      <c r="U745" s="407"/>
      <c r="V745" s="407"/>
      <c r="W745" s="407"/>
      <c r="X745" s="407"/>
      <c r="Y745" s="407"/>
    </row>
    <row r="746" spans="1:25" x14ac:dyDescent="0.25">
      <c r="A746" s="470"/>
      <c r="B746" s="407"/>
      <c r="C746" s="471"/>
      <c r="D746" s="407"/>
      <c r="E746" s="407"/>
      <c r="F746" s="407"/>
      <c r="G746" s="407"/>
      <c r="H746" s="407"/>
      <c r="I746" s="407"/>
      <c r="J746" s="407"/>
      <c r="K746" s="472"/>
      <c r="L746" s="472"/>
      <c r="M746" s="472"/>
      <c r="N746" s="407"/>
      <c r="O746" s="407"/>
      <c r="P746" s="407"/>
      <c r="Q746" s="407"/>
      <c r="R746" s="407"/>
      <c r="S746" s="407"/>
      <c r="T746" s="407"/>
      <c r="U746" s="407"/>
      <c r="V746" s="407"/>
      <c r="W746" s="407"/>
      <c r="X746" s="407"/>
      <c r="Y746" s="407"/>
    </row>
    <row r="747" spans="1:25" x14ac:dyDescent="0.25">
      <c r="A747" s="470"/>
      <c r="B747" s="407"/>
      <c r="C747" s="471"/>
      <c r="D747" s="407"/>
      <c r="E747" s="407"/>
      <c r="F747" s="407"/>
      <c r="G747" s="407"/>
      <c r="H747" s="407"/>
      <c r="I747" s="407"/>
      <c r="J747" s="407"/>
      <c r="K747" s="472"/>
      <c r="L747" s="472"/>
      <c r="M747" s="472"/>
      <c r="N747" s="407"/>
      <c r="O747" s="407"/>
      <c r="P747" s="407"/>
      <c r="Q747" s="407"/>
      <c r="R747" s="407"/>
      <c r="S747" s="407"/>
      <c r="T747" s="407"/>
      <c r="U747" s="407"/>
      <c r="V747" s="407"/>
      <c r="W747" s="407"/>
      <c r="X747" s="407"/>
      <c r="Y747" s="407"/>
    </row>
    <row r="748" spans="1:25" x14ac:dyDescent="0.25">
      <c r="A748" s="470"/>
      <c r="B748" s="407"/>
      <c r="C748" s="471"/>
      <c r="D748" s="407"/>
      <c r="E748" s="407"/>
      <c r="F748" s="407"/>
      <c r="G748" s="407"/>
      <c r="H748" s="407"/>
      <c r="I748" s="407"/>
      <c r="J748" s="407"/>
      <c r="K748" s="472"/>
      <c r="L748" s="472"/>
      <c r="M748" s="472"/>
      <c r="N748" s="407"/>
      <c r="O748" s="407"/>
      <c r="P748" s="407"/>
      <c r="Q748" s="407"/>
      <c r="R748" s="407"/>
      <c r="S748" s="407"/>
      <c r="T748" s="407"/>
      <c r="U748" s="407"/>
      <c r="V748" s="407"/>
      <c r="W748" s="407"/>
      <c r="X748" s="407"/>
      <c r="Y748" s="407"/>
    </row>
    <row r="749" spans="1:25" x14ac:dyDescent="0.25">
      <c r="A749" s="470"/>
      <c r="B749" s="407"/>
      <c r="C749" s="471"/>
      <c r="D749" s="407"/>
      <c r="E749" s="407"/>
      <c r="F749" s="407"/>
      <c r="G749" s="407"/>
      <c r="H749" s="407"/>
      <c r="I749" s="407"/>
      <c r="J749" s="407"/>
      <c r="K749" s="472"/>
      <c r="L749" s="472"/>
      <c r="M749" s="472"/>
      <c r="N749" s="407"/>
      <c r="O749" s="407"/>
      <c r="P749" s="407"/>
      <c r="Q749" s="407"/>
      <c r="R749" s="407"/>
      <c r="S749" s="407"/>
      <c r="T749" s="407"/>
      <c r="U749" s="407"/>
      <c r="V749" s="407"/>
      <c r="W749" s="407"/>
      <c r="X749" s="407"/>
      <c r="Y749" s="407"/>
    </row>
    <row r="750" spans="1:25" x14ac:dyDescent="0.25">
      <c r="A750" s="470"/>
      <c r="B750" s="407"/>
      <c r="C750" s="471"/>
      <c r="D750" s="407"/>
      <c r="E750" s="407"/>
      <c r="F750" s="407"/>
      <c r="G750" s="407"/>
      <c r="H750" s="407"/>
      <c r="I750" s="407"/>
      <c r="J750" s="407"/>
      <c r="K750" s="472"/>
      <c r="L750" s="472"/>
      <c r="M750" s="472"/>
      <c r="N750" s="407"/>
      <c r="O750" s="407"/>
      <c r="P750" s="407"/>
      <c r="Q750" s="407"/>
      <c r="R750" s="407"/>
      <c r="S750" s="407"/>
      <c r="T750" s="407"/>
      <c r="U750" s="407"/>
      <c r="V750" s="407"/>
      <c r="W750" s="407"/>
      <c r="X750" s="407"/>
      <c r="Y750" s="407"/>
    </row>
    <row r="751" spans="1:25" x14ac:dyDescent="0.25">
      <c r="A751" s="470"/>
      <c r="B751" s="407"/>
      <c r="C751" s="471"/>
      <c r="D751" s="407"/>
      <c r="E751" s="407"/>
      <c r="F751" s="407"/>
      <c r="G751" s="407"/>
      <c r="H751" s="407"/>
      <c r="I751" s="407"/>
      <c r="J751" s="407"/>
      <c r="K751" s="472"/>
      <c r="L751" s="472"/>
      <c r="M751" s="472"/>
      <c r="N751" s="407"/>
      <c r="O751" s="407"/>
      <c r="P751" s="407"/>
      <c r="Q751" s="407"/>
      <c r="R751" s="407"/>
      <c r="S751" s="407"/>
      <c r="T751" s="407"/>
      <c r="U751" s="407"/>
      <c r="V751" s="407"/>
      <c r="W751" s="407"/>
      <c r="X751" s="407"/>
      <c r="Y751" s="407"/>
    </row>
    <row r="752" spans="1:25" x14ac:dyDescent="0.25">
      <c r="A752" s="470"/>
      <c r="B752" s="407"/>
      <c r="C752" s="471"/>
      <c r="D752" s="407"/>
      <c r="E752" s="407"/>
      <c r="F752" s="407"/>
      <c r="G752" s="407"/>
      <c r="H752" s="407"/>
      <c r="I752" s="407"/>
      <c r="J752" s="407"/>
      <c r="K752" s="472"/>
      <c r="L752" s="472"/>
      <c r="M752" s="472"/>
      <c r="N752" s="407"/>
      <c r="O752" s="407"/>
      <c r="P752" s="407"/>
      <c r="Q752" s="407"/>
      <c r="R752" s="407"/>
      <c r="S752" s="407"/>
      <c r="T752" s="407"/>
      <c r="U752" s="407"/>
      <c r="V752" s="407"/>
      <c r="W752" s="407"/>
      <c r="X752" s="407"/>
      <c r="Y752" s="407"/>
    </row>
    <row r="753" spans="1:25" x14ac:dyDescent="0.25">
      <c r="A753" s="470"/>
      <c r="B753" s="407"/>
      <c r="C753" s="471"/>
      <c r="D753" s="407"/>
      <c r="E753" s="407"/>
      <c r="F753" s="407"/>
      <c r="G753" s="407"/>
      <c r="H753" s="407"/>
      <c r="I753" s="407"/>
      <c r="J753" s="407"/>
      <c r="K753" s="472"/>
      <c r="L753" s="472"/>
      <c r="M753" s="472"/>
      <c r="N753" s="407"/>
      <c r="O753" s="407"/>
      <c r="P753" s="407"/>
      <c r="Q753" s="407"/>
      <c r="R753" s="407"/>
      <c r="S753" s="407"/>
      <c r="T753" s="407"/>
      <c r="U753" s="407"/>
      <c r="V753" s="407"/>
      <c r="W753" s="407"/>
      <c r="X753" s="407"/>
      <c r="Y753" s="407"/>
    </row>
    <row r="754" spans="1:25" x14ac:dyDescent="0.25">
      <c r="A754" s="470"/>
      <c r="B754" s="407"/>
      <c r="C754" s="471"/>
      <c r="D754" s="407"/>
      <c r="E754" s="407"/>
      <c r="F754" s="407"/>
      <c r="G754" s="407"/>
      <c r="H754" s="407"/>
      <c r="I754" s="407"/>
      <c r="J754" s="407"/>
      <c r="K754" s="472"/>
      <c r="L754" s="472"/>
      <c r="M754" s="472"/>
      <c r="N754" s="407"/>
      <c r="O754" s="407"/>
      <c r="P754" s="407"/>
      <c r="Q754" s="407"/>
      <c r="R754" s="407"/>
      <c r="S754" s="407"/>
      <c r="T754" s="407"/>
      <c r="U754" s="407"/>
      <c r="V754" s="407"/>
      <c r="W754" s="407"/>
      <c r="X754" s="407"/>
      <c r="Y754" s="407"/>
    </row>
    <row r="755" spans="1:25" x14ac:dyDescent="0.25">
      <c r="A755" s="470"/>
      <c r="B755" s="407"/>
      <c r="C755" s="471"/>
      <c r="D755" s="407"/>
      <c r="E755" s="407"/>
      <c r="F755" s="407"/>
      <c r="G755" s="407"/>
      <c r="H755" s="407"/>
      <c r="I755" s="407"/>
      <c r="J755" s="407"/>
      <c r="K755" s="472"/>
      <c r="L755" s="472"/>
      <c r="M755" s="472"/>
      <c r="N755" s="407"/>
      <c r="O755" s="407"/>
      <c r="P755" s="407"/>
      <c r="Q755" s="407"/>
      <c r="R755" s="407"/>
      <c r="S755" s="407"/>
      <c r="T755" s="407"/>
      <c r="U755" s="407"/>
      <c r="V755" s="407"/>
      <c r="W755" s="407"/>
      <c r="X755" s="407"/>
      <c r="Y755" s="407"/>
    </row>
    <row r="756" spans="1:25" x14ac:dyDescent="0.25">
      <c r="A756" s="470"/>
      <c r="B756" s="407"/>
      <c r="C756" s="471"/>
      <c r="D756" s="407"/>
      <c r="E756" s="407"/>
      <c r="F756" s="407"/>
      <c r="G756" s="407"/>
      <c r="H756" s="407"/>
      <c r="I756" s="407"/>
      <c r="J756" s="407"/>
      <c r="K756" s="472"/>
      <c r="L756" s="472"/>
      <c r="M756" s="472"/>
      <c r="N756" s="407"/>
      <c r="O756" s="407"/>
      <c r="P756" s="407"/>
      <c r="Q756" s="407"/>
      <c r="R756" s="407"/>
      <c r="S756" s="407"/>
      <c r="T756" s="407"/>
      <c r="U756" s="407"/>
      <c r="V756" s="407"/>
      <c r="W756" s="407"/>
      <c r="X756" s="407"/>
      <c r="Y756" s="407"/>
    </row>
    <row r="757" spans="1:25" x14ac:dyDescent="0.25">
      <c r="A757" s="470"/>
      <c r="B757" s="407"/>
      <c r="C757" s="471"/>
      <c r="D757" s="407"/>
      <c r="E757" s="407"/>
      <c r="F757" s="407"/>
      <c r="G757" s="407"/>
      <c r="H757" s="407"/>
      <c r="I757" s="407"/>
      <c r="J757" s="407"/>
      <c r="K757" s="472"/>
      <c r="L757" s="472"/>
      <c r="M757" s="472"/>
      <c r="N757" s="407"/>
      <c r="O757" s="407"/>
      <c r="P757" s="407"/>
      <c r="Q757" s="407"/>
      <c r="R757" s="407"/>
      <c r="S757" s="407"/>
      <c r="T757" s="407"/>
      <c r="U757" s="407"/>
      <c r="V757" s="407"/>
      <c r="W757" s="407"/>
      <c r="X757" s="407"/>
      <c r="Y757" s="407"/>
    </row>
    <row r="758" spans="1:25" x14ac:dyDescent="0.25">
      <c r="A758" s="470"/>
      <c r="B758" s="407"/>
      <c r="C758" s="471"/>
      <c r="D758" s="407"/>
      <c r="E758" s="407"/>
      <c r="F758" s="407"/>
      <c r="G758" s="407"/>
      <c r="H758" s="407"/>
      <c r="I758" s="407"/>
      <c r="J758" s="407"/>
      <c r="K758" s="472"/>
      <c r="L758" s="472"/>
      <c r="M758" s="472"/>
      <c r="N758" s="407"/>
      <c r="O758" s="407"/>
      <c r="P758" s="407"/>
      <c r="Q758" s="407"/>
      <c r="R758" s="407"/>
      <c r="S758" s="407"/>
      <c r="T758" s="407"/>
      <c r="U758" s="407"/>
      <c r="V758" s="407"/>
      <c r="W758" s="407"/>
      <c r="X758" s="407"/>
      <c r="Y758" s="407"/>
    </row>
    <row r="759" spans="1:25" x14ac:dyDescent="0.25">
      <c r="A759" s="470"/>
      <c r="B759" s="407"/>
      <c r="C759" s="471"/>
      <c r="D759" s="407"/>
      <c r="E759" s="407"/>
      <c r="F759" s="407"/>
      <c r="G759" s="407"/>
      <c r="H759" s="407"/>
      <c r="I759" s="407"/>
      <c r="J759" s="407"/>
      <c r="K759" s="472"/>
      <c r="L759" s="472"/>
      <c r="M759" s="472"/>
      <c r="N759" s="407"/>
      <c r="O759" s="407"/>
      <c r="P759" s="407"/>
      <c r="Q759" s="407"/>
      <c r="R759" s="407"/>
      <c r="S759" s="407"/>
      <c r="T759" s="407"/>
      <c r="U759" s="407"/>
      <c r="V759" s="407"/>
      <c r="W759" s="407"/>
      <c r="X759" s="407"/>
      <c r="Y759" s="407"/>
    </row>
    <row r="760" spans="1:25" x14ac:dyDescent="0.25">
      <c r="A760" s="470"/>
      <c r="B760" s="407"/>
      <c r="C760" s="471"/>
      <c r="D760" s="407"/>
      <c r="E760" s="407"/>
      <c r="F760" s="407"/>
      <c r="G760" s="407"/>
      <c r="H760" s="407"/>
      <c r="I760" s="407"/>
      <c r="J760" s="407"/>
      <c r="K760" s="472"/>
      <c r="L760" s="472"/>
      <c r="M760" s="472"/>
      <c r="N760" s="407"/>
      <c r="O760" s="407"/>
      <c r="P760" s="407"/>
      <c r="Q760" s="407"/>
      <c r="R760" s="407"/>
      <c r="S760" s="407"/>
      <c r="T760" s="407"/>
      <c r="U760" s="407"/>
      <c r="V760" s="407"/>
      <c r="W760" s="407"/>
      <c r="X760" s="407"/>
      <c r="Y760" s="407"/>
    </row>
    <row r="761" spans="1:25" x14ac:dyDescent="0.25">
      <c r="A761" s="470"/>
      <c r="B761" s="407"/>
      <c r="C761" s="471"/>
      <c r="D761" s="407"/>
      <c r="E761" s="407"/>
      <c r="F761" s="407"/>
      <c r="G761" s="407"/>
      <c r="H761" s="407"/>
      <c r="I761" s="407"/>
      <c r="J761" s="407"/>
      <c r="K761" s="472"/>
      <c r="L761" s="472"/>
      <c r="M761" s="472"/>
      <c r="N761" s="407"/>
      <c r="O761" s="407"/>
      <c r="P761" s="407"/>
      <c r="Q761" s="407"/>
      <c r="R761" s="407"/>
      <c r="S761" s="407"/>
      <c r="T761" s="407"/>
      <c r="U761" s="407"/>
      <c r="V761" s="407"/>
      <c r="W761" s="407"/>
      <c r="X761" s="407"/>
      <c r="Y761" s="407"/>
    </row>
    <row r="762" spans="1:25" x14ac:dyDescent="0.25">
      <c r="A762" s="470"/>
      <c r="B762" s="407"/>
      <c r="C762" s="471"/>
      <c r="D762" s="407"/>
      <c r="E762" s="407"/>
      <c r="F762" s="407"/>
      <c r="G762" s="407"/>
      <c r="H762" s="407"/>
      <c r="I762" s="407"/>
      <c r="J762" s="407"/>
      <c r="K762" s="472"/>
      <c r="L762" s="472"/>
      <c r="M762" s="472"/>
      <c r="N762" s="407"/>
      <c r="O762" s="407"/>
      <c r="P762" s="407"/>
      <c r="Q762" s="407"/>
      <c r="R762" s="407"/>
      <c r="S762" s="407"/>
      <c r="T762" s="407"/>
      <c r="U762" s="407"/>
      <c r="V762" s="407"/>
      <c r="W762" s="407"/>
      <c r="X762" s="407"/>
      <c r="Y762" s="407"/>
    </row>
    <row r="763" spans="1:25" x14ac:dyDescent="0.25">
      <c r="A763" s="470"/>
      <c r="B763" s="407"/>
      <c r="C763" s="471"/>
      <c r="D763" s="407"/>
      <c r="E763" s="407"/>
      <c r="F763" s="407"/>
      <c r="G763" s="407"/>
      <c r="H763" s="407"/>
      <c r="I763" s="407"/>
      <c r="J763" s="407"/>
      <c r="K763" s="472"/>
      <c r="L763" s="472"/>
      <c r="M763" s="472"/>
      <c r="N763" s="407"/>
      <c r="O763" s="407"/>
      <c r="P763" s="407"/>
      <c r="Q763" s="407"/>
      <c r="R763" s="407"/>
      <c r="S763" s="407"/>
      <c r="T763" s="407"/>
      <c r="U763" s="407"/>
      <c r="V763" s="407"/>
      <c r="W763" s="407"/>
      <c r="X763" s="407"/>
      <c r="Y763" s="407"/>
    </row>
    <row r="764" spans="1:25" x14ac:dyDescent="0.25">
      <c r="A764" s="470"/>
      <c r="B764" s="407"/>
      <c r="C764" s="471"/>
      <c r="D764" s="407"/>
      <c r="E764" s="407"/>
      <c r="F764" s="407"/>
      <c r="G764" s="407"/>
      <c r="H764" s="407"/>
      <c r="I764" s="407"/>
      <c r="J764" s="407"/>
      <c r="K764" s="472"/>
      <c r="L764" s="472"/>
      <c r="M764" s="472"/>
      <c r="N764" s="407"/>
      <c r="O764" s="407"/>
      <c r="P764" s="407"/>
      <c r="Q764" s="407"/>
      <c r="R764" s="407"/>
      <c r="S764" s="407"/>
      <c r="T764" s="407"/>
      <c r="U764" s="407"/>
      <c r="V764" s="407"/>
      <c r="W764" s="407"/>
      <c r="X764" s="407"/>
      <c r="Y764" s="407"/>
    </row>
    <row r="765" spans="1:25" x14ac:dyDescent="0.25">
      <c r="A765" s="470"/>
      <c r="B765" s="407"/>
      <c r="C765" s="471"/>
      <c r="D765" s="407"/>
      <c r="E765" s="407"/>
      <c r="F765" s="407"/>
      <c r="G765" s="407"/>
      <c r="H765" s="407"/>
      <c r="I765" s="407"/>
      <c r="J765" s="407"/>
      <c r="K765" s="472"/>
      <c r="L765" s="472"/>
      <c r="M765" s="472"/>
      <c r="N765" s="407"/>
      <c r="O765" s="407"/>
      <c r="P765" s="407"/>
      <c r="Q765" s="407"/>
      <c r="R765" s="407"/>
      <c r="S765" s="407"/>
      <c r="T765" s="407"/>
      <c r="U765" s="407"/>
      <c r="V765" s="407"/>
      <c r="W765" s="407"/>
      <c r="X765" s="407"/>
      <c r="Y765" s="407"/>
    </row>
    <row r="766" spans="1:25" x14ac:dyDescent="0.25">
      <c r="A766" s="470"/>
      <c r="B766" s="407"/>
      <c r="C766" s="471"/>
      <c r="D766" s="407"/>
      <c r="E766" s="407"/>
      <c r="F766" s="407"/>
      <c r="G766" s="407"/>
      <c r="H766" s="407"/>
      <c r="I766" s="407"/>
      <c r="J766" s="407"/>
      <c r="K766" s="472"/>
      <c r="L766" s="472"/>
      <c r="M766" s="472"/>
      <c r="N766" s="407"/>
      <c r="O766" s="407"/>
      <c r="P766" s="407"/>
      <c r="Q766" s="407"/>
      <c r="R766" s="407"/>
      <c r="S766" s="407"/>
      <c r="T766" s="407"/>
      <c r="U766" s="407"/>
      <c r="V766" s="407"/>
      <c r="W766" s="407"/>
      <c r="X766" s="407"/>
      <c r="Y766" s="407"/>
    </row>
    <row r="767" spans="1:25" x14ac:dyDescent="0.25">
      <c r="A767" s="470"/>
      <c r="B767" s="407"/>
      <c r="C767" s="471"/>
      <c r="D767" s="407"/>
      <c r="E767" s="407"/>
      <c r="F767" s="407"/>
      <c r="G767" s="407"/>
      <c r="H767" s="407"/>
      <c r="I767" s="407"/>
      <c r="J767" s="407"/>
      <c r="K767" s="472"/>
      <c r="L767" s="472"/>
      <c r="M767" s="472"/>
      <c r="N767" s="407"/>
      <c r="O767" s="407"/>
      <c r="P767" s="407"/>
      <c r="Q767" s="407"/>
      <c r="R767" s="407"/>
      <c r="S767" s="407"/>
      <c r="T767" s="407"/>
      <c r="U767" s="407"/>
      <c r="V767" s="407"/>
      <c r="W767" s="407"/>
      <c r="X767" s="407"/>
      <c r="Y767" s="407"/>
    </row>
    <row r="768" spans="1:25" x14ac:dyDescent="0.25">
      <c r="A768" s="470"/>
      <c r="B768" s="407"/>
      <c r="C768" s="471"/>
      <c r="D768" s="407"/>
      <c r="E768" s="407"/>
      <c r="F768" s="407"/>
      <c r="G768" s="407"/>
      <c r="H768" s="407"/>
      <c r="I768" s="407"/>
      <c r="J768" s="407"/>
      <c r="K768" s="472"/>
      <c r="L768" s="472"/>
      <c r="M768" s="472"/>
      <c r="N768" s="407"/>
      <c r="O768" s="407"/>
      <c r="P768" s="407"/>
      <c r="Q768" s="407"/>
      <c r="R768" s="407"/>
      <c r="S768" s="407"/>
      <c r="T768" s="407"/>
      <c r="U768" s="407"/>
      <c r="V768" s="407"/>
      <c r="W768" s="407"/>
      <c r="X768" s="407"/>
      <c r="Y768" s="407"/>
    </row>
    <row r="769" spans="1:25" x14ac:dyDescent="0.25">
      <c r="A769" s="470"/>
      <c r="B769" s="407"/>
      <c r="C769" s="471"/>
      <c r="D769" s="407"/>
      <c r="E769" s="407"/>
      <c r="F769" s="407"/>
      <c r="G769" s="407"/>
      <c r="H769" s="407"/>
      <c r="I769" s="407"/>
      <c r="J769" s="407"/>
      <c r="K769" s="472"/>
      <c r="L769" s="472"/>
      <c r="M769" s="472"/>
      <c r="N769" s="407"/>
      <c r="O769" s="407"/>
      <c r="P769" s="407"/>
      <c r="Q769" s="407"/>
      <c r="R769" s="407"/>
      <c r="S769" s="407"/>
      <c r="T769" s="407"/>
      <c r="U769" s="407"/>
      <c r="V769" s="407"/>
      <c r="W769" s="407"/>
      <c r="X769" s="407"/>
      <c r="Y769" s="407"/>
    </row>
    <row r="770" spans="1:25" x14ac:dyDescent="0.25">
      <c r="A770" s="470"/>
      <c r="B770" s="407"/>
      <c r="C770" s="471"/>
      <c r="D770" s="407"/>
      <c r="E770" s="407"/>
      <c r="F770" s="407"/>
      <c r="G770" s="407"/>
      <c r="H770" s="407"/>
      <c r="I770" s="407"/>
      <c r="J770" s="407"/>
      <c r="K770" s="472"/>
      <c r="L770" s="472"/>
      <c r="M770" s="472"/>
      <c r="N770" s="407"/>
      <c r="O770" s="407"/>
      <c r="P770" s="407"/>
      <c r="Q770" s="407"/>
      <c r="R770" s="407"/>
      <c r="S770" s="407"/>
      <c r="T770" s="407"/>
      <c r="U770" s="407"/>
      <c r="V770" s="407"/>
      <c r="W770" s="407"/>
      <c r="X770" s="407"/>
      <c r="Y770" s="407"/>
    </row>
    <row r="771" spans="1:25" x14ac:dyDescent="0.25">
      <c r="A771" s="470"/>
      <c r="B771" s="407"/>
      <c r="C771" s="471"/>
      <c r="D771" s="407"/>
      <c r="E771" s="407"/>
      <c r="F771" s="407"/>
      <c r="G771" s="407"/>
      <c r="H771" s="407"/>
      <c r="I771" s="407"/>
      <c r="J771" s="407"/>
      <c r="K771" s="472"/>
      <c r="L771" s="472"/>
      <c r="M771" s="472"/>
      <c r="N771" s="407"/>
      <c r="O771" s="407"/>
      <c r="P771" s="407"/>
      <c r="Q771" s="407"/>
      <c r="R771" s="407"/>
      <c r="S771" s="407"/>
      <c r="T771" s="407"/>
      <c r="U771" s="407"/>
      <c r="V771" s="407"/>
      <c r="W771" s="407"/>
      <c r="X771" s="407"/>
      <c r="Y771" s="407"/>
    </row>
    <row r="772" spans="1:25" x14ac:dyDescent="0.25">
      <c r="A772" s="470"/>
      <c r="B772" s="407"/>
      <c r="C772" s="471"/>
      <c r="D772" s="407"/>
      <c r="E772" s="407"/>
      <c r="F772" s="407"/>
      <c r="G772" s="407"/>
      <c r="H772" s="407"/>
      <c r="I772" s="407"/>
      <c r="J772" s="407"/>
      <c r="K772" s="472"/>
      <c r="L772" s="472"/>
      <c r="M772" s="472"/>
      <c r="N772" s="407"/>
      <c r="O772" s="407"/>
      <c r="P772" s="407"/>
      <c r="Q772" s="407"/>
      <c r="R772" s="407"/>
      <c r="S772" s="407"/>
      <c r="T772" s="407"/>
      <c r="U772" s="407"/>
      <c r="V772" s="407"/>
      <c r="W772" s="407"/>
      <c r="X772" s="407"/>
      <c r="Y772" s="407"/>
    </row>
    <row r="773" spans="1:25" x14ac:dyDescent="0.25">
      <c r="A773" s="470"/>
      <c r="B773" s="407"/>
      <c r="C773" s="471"/>
      <c r="D773" s="407"/>
      <c r="E773" s="407"/>
      <c r="F773" s="407"/>
      <c r="G773" s="407"/>
      <c r="H773" s="407"/>
      <c r="I773" s="407"/>
      <c r="J773" s="407"/>
      <c r="K773" s="472"/>
      <c r="L773" s="472"/>
      <c r="M773" s="472"/>
      <c r="N773" s="407"/>
      <c r="O773" s="407"/>
      <c r="P773" s="407"/>
      <c r="Q773" s="407"/>
      <c r="R773" s="407"/>
      <c r="S773" s="407"/>
      <c r="T773" s="407"/>
      <c r="U773" s="407"/>
      <c r="V773" s="407"/>
      <c r="W773" s="407"/>
      <c r="X773" s="407"/>
      <c r="Y773" s="407"/>
    </row>
    <row r="774" spans="1:25" x14ac:dyDescent="0.25">
      <c r="A774" s="470"/>
      <c r="B774" s="407"/>
      <c r="C774" s="471"/>
      <c r="D774" s="407"/>
      <c r="E774" s="407"/>
      <c r="F774" s="407"/>
      <c r="G774" s="407"/>
      <c r="H774" s="407"/>
      <c r="I774" s="407"/>
      <c r="J774" s="407"/>
      <c r="K774" s="472"/>
      <c r="L774" s="472"/>
      <c r="M774" s="472"/>
      <c r="N774" s="407"/>
      <c r="O774" s="407"/>
      <c r="P774" s="407"/>
      <c r="Q774" s="407"/>
      <c r="R774" s="407"/>
      <c r="S774" s="407"/>
      <c r="T774" s="407"/>
      <c r="U774" s="407"/>
      <c r="V774" s="407"/>
      <c r="W774" s="407"/>
      <c r="X774" s="407"/>
      <c r="Y774" s="407"/>
    </row>
    <row r="775" spans="1:25" x14ac:dyDescent="0.25">
      <c r="A775" s="470"/>
      <c r="B775" s="407"/>
      <c r="C775" s="471"/>
      <c r="D775" s="407"/>
      <c r="E775" s="407"/>
      <c r="F775" s="407"/>
      <c r="G775" s="407"/>
      <c r="H775" s="407"/>
      <c r="I775" s="407"/>
      <c r="J775" s="407"/>
      <c r="K775" s="472"/>
      <c r="L775" s="472"/>
      <c r="M775" s="472"/>
      <c r="N775" s="407"/>
      <c r="O775" s="407"/>
      <c r="P775" s="407"/>
      <c r="Q775" s="407"/>
      <c r="R775" s="407"/>
      <c r="S775" s="407"/>
      <c r="T775" s="407"/>
      <c r="U775" s="407"/>
      <c r="V775" s="407"/>
      <c r="W775" s="407"/>
      <c r="X775" s="407"/>
      <c r="Y775" s="407"/>
    </row>
    <row r="776" spans="1:25" x14ac:dyDescent="0.25">
      <c r="A776" s="470"/>
      <c r="B776" s="407"/>
      <c r="C776" s="471"/>
      <c r="D776" s="407"/>
      <c r="E776" s="407"/>
      <c r="F776" s="407"/>
      <c r="G776" s="407"/>
      <c r="H776" s="407"/>
      <c r="I776" s="407"/>
      <c r="J776" s="407"/>
      <c r="K776" s="472"/>
      <c r="L776" s="472"/>
      <c r="M776" s="472"/>
      <c r="N776" s="407"/>
      <c r="O776" s="407"/>
      <c r="P776" s="407"/>
      <c r="Q776" s="407"/>
      <c r="R776" s="407"/>
      <c r="S776" s="407"/>
      <c r="T776" s="407"/>
      <c r="U776" s="407"/>
      <c r="V776" s="407"/>
      <c r="W776" s="407"/>
      <c r="X776" s="407"/>
      <c r="Y776" s="407"/>
    </row>
    <row r="777" spans="1:25" x14ac:dyDescent="0.25">
      <c r="A777" s="470"/>
      <c r="B777" s="407"/>
      <c r="C777" s="471"/>
      <c r="D777" s="407"/>
      <c r="E777" s="407"/>
      <c r="F777" s="407"/>
      <c r="G777" s="407"/>
      <c r="H777" s="407"/>
      <c r="I777" s="407"/>
      <c r="J777" s="407"/>
      <c r="K777" s="472"/>
      <c r="L777" s="472"/>
      <c r="M777" s="472"/>
      <c r="N777" s="407"/>
      <c r="O777" s="407"/>
      <c r="P777" s="407"/>
      <c r="Q777" s="407"/>
      <c r="R777" s="407"/>
      <c r="S777" s="407"/>
      <c r="T777" s="407"/>
      <c r="U777" s="407"/>
      <c r="V777" s="407"/>
      <c r="W777" s="407"/>
      <c r="X777" s="407"/>
      <c r="Y777" s="407"/>
    </row>
    <row r="778" spans="1:25" x14ac:dyDescent="0.25">
      <c r="A778" s="470"/>
      <c r="B778" s="407"/>
      <c r="C778" s="471"/>
      <c r="D778" s="407"/>
      <c r="E778" s="407"/>
      <c r="F778" s="407"/>
      <c r="G778" s="407"/>
      <c r="H778" s="407"/>
      <c r="I778" s="407"/>
      <c r="J778" s="407"/>
      <c r="K778" s="472"/>
      <c r="L778" s="472"/>
      <c r="M778" s="472"/>
      <c r="N778" s="407"/>
      <c r="O778" s="407"/>
      <c r="P778" s="407"/>
      <c r="Q778" s="407"/>
      <c r="R778" s="407"/>
      <c r="S778" s="407"/>
      <c r="T778" s="407"/>
      <c r="U778" s="407"/>
      <c r="V778" s="407"/>
      <c r="W778" s="407"/>
      <c r="X778" s="407"/>
      <c r="Y778" s="407"/>
    </row>
    <row r="779" spans="1:25" x14ac:dyDescent="0.25">
      <c r="A779" s="470"/>
      <c r="B779" s="407"/>
      <c r="C779" s="471"/>
      <c r="D779" s="407"/>
      <c r="E779" s="407"/>
      <c r="F779" s="407"/>
      <c r="G779" s="407"/>
      <c r="H779" s="407"/>
      <c r="I779" s="407"/>
      <c r="J779" s="407"/>
      <c r="K779" s="472"/>
      <c r="L779" s="472"/>
      <c r="M779" s="472"/>
      <c r="N779" s="407"/>
      <c r="O779" s="407"/>
      <c r="P779" s="407"/>
      <c r="Q779" s="407"/>
      <c r="R779" s="407"/>
      <c r="S779" s="407"/>
      <c r="T779" s="407"/>
      <c r="U779" s="407"/>
      <c r="V779" s="407"/>
      <c r="W779" s="407"/>
      <c r="X779" s="407"/>
      <c r="Y779" s="407"/>
    </row>
    <row r="780" spans="1:25" x14ac:dyDescent="0.25">
      <c r="A780" s="470"/>
      <c r="B780" s="407"/>
      <c r="C780" s="471"/>
      <c r="D780" s="407"/>
      <c r="E780" s="407"/>
      <c r="F780" s="407"/>
      <c r="G780" s="407"/>
      <c r="H780" s="407"/>
      <c r="I780" s="407"/>
      <c r="J780" s="407"/>
      <c r="K780" s="472"/>
      <c r="L780" s="472"/>
      <c r="M780" s="472"/>
      <c r="N780" s="407"/>
      <c r="O780" s="407"/>
      <c r="P780" s="407"/>
      <c r="Q780" s="407"/>
      <c r="R780" s="407"/>
      <c r="S780" s="407"/>
      <c r="T780" s="407"/>
      <c r="U780" s="407"/>
      <c r="V780" s="407"/>
      <c r="W780" s="407"/>
      <c r="X780" s="407"/>
      <c r="Y780" s="407"/>
    </row>
    <row r="781" spans="1:25" x14ac:dyDescent="0.25">
      <c r="A781" s="470"/>
      <c r="B781" s="407"/>
      <c r="C781" s="471"/>
      <c r="D781" s="407"/>
      <c r="E781" s="407"/>
      <c r="F781" s="407"/>
      <c r="G781" s="407"/>
      <c r="H781" s="407"/>
      <c r="I781" s="407"/>
      <c r="J781" s="407"/>
      <c r="K781" s="472"/>
      <c r="L781" s="472"/>
      <c r="M781" s="472"/>
      <c r="N781" s="407"/>
      <c r="O781" s="407"/>
      <c r="P781" s="407"/>
      <c r="Q781" s="407"/>
      <c r="R781" s="407"/>
      <c r="S781" s="407"/>
      <c r="T781" s="407"/>
      <c r="U781" s="407"/>
      <c r="V781" s="407"/>
      <c r="W781" s="407"/>
      <c r="X781" s="407"/>
      <c r="Y781" s="407"/>
    </row>
    <row r="782" spans="1:25" x14ac:dyDescent="0.25">
      <c r="A782" s="470"/>
      <c r="B782" s="407"/>
      <c r="C782" s="471"/>
      <c r="D782" s="407"/>
      <c r="E782" s="407"/>
      <c r="F782" s="407"/>
      <c r="G782" s="407"/>
      <c r="H782" s="407"/>
      <c r="I782" s="407"/>
      <c r="J782" s="407"/>
      <c r="K782" s="472"/>
      <c r="L782" s="472"/>
      <c r="M782" s="472"/>
      <c r="N782" s="407"/>
      <c r="O782" s="407"/>
      <c r="P782" s="407"/>
      <c r="Q782" s="407"/>
      <c r="R782" s="407"/>
      <c r="S782" s="407"/>
      <c r="T782" s="407"/>
      <c r="U782" s="407"/>
      <c r="V782" s="407"/>
      <c r="W782" s="407"/>
      <c r="X782" s="407"/>
      <c r="Y782" s="407"/>
    </row>
    <row r="783" spans="1:25" x14ac:dyDescent="0.25">
      <c r="A783" s="470"/>
      <c r="B783" s="407"/>
      <c r="C783" s="471"/>
      <c r="D783" s="407"/>
      <c r="E783" s="407"/>
      <c r="F783" s="407"/>
      <c r="G783" s="407"/>
      <c r="H783" s="407"/>
      <c r="I783" s="407"/>
      <c r="J783" s="407"/>
      <c r="K783" s="472"/>
      <c r="L783" s="472"/>
      <c r="M783" s="472"/>
      <c r="N783" s="407"/>
      <c r="O783" s="407"/>
      <c r="P783" s="407"/>
      <c r="Q783" s="407"/>
      <c r="R783" s="407"/>
      <c r="S783" s="407"/>
      <c r="T783" s="407"/>
      <c r="U783" s="407"/>
      <c r="V783" s="407"/>
      <c r="W783" s="407"/>
      <c r="X783" s="407"/>
      <c r="Y783" s="407"/>
    </row>
    <row r="784" spans="1:25" x14ac:dyDescent="0.25">
      <c r="A784" s="470"/>
      <c r="B784" s="407"/>
      <c r="C784" s="471"/>
      <c r="D784" s="407"/>
      <c r="E784" s="407"/>
      <c r="F784" s="407"/>
      <c r="G784" s="407"/>
      <c r="H784" s="407"/>
      <c r="I784" s="407"/>
      <c r="J784" s="407"/>
      <c r="K784" s="472"/>
      <c r="L784" s="472"/>
      <c r="M784" s="472"/>
      <c r="N784" s="407"/>
      <c r="O784" s="407"/>
      <c r="P784" s="407"/>
      <c r="Q784" s="407"/>
      <c r="R784" s="407"/>
      <c r="S784" s="407"/>
      <c r="T784" s="407"/>
      <c r="U784" s="407"/>
      <c r="V784" s="407"/>
      <c r="W784" s="407"/>
      <c r="X784" s="407"/>
      <c r="Y784" s="407"/>
    </row>
    <row r="785" spans="1:25" x14ac:dyDescent="0.25">
      <c r="A785" s="470"/>
      <c r="B785" s="407"/>
      <c r="C785" s="471"/>
      <c r="D785" s="407"/>
      <c r="E785" s="407"/>
      <c r="F785" s="407"/>
      <c r="G785" s="407"/>
      <c r="H785" s="407"/>
      <c r="I785" s="407"/>
      <c r="J785" s="407"/>
      <c r="K785" s="472"/>
      <c r="L785" s="472"/>
      <c r="M785" s="472"/>
      <c r="N785" s="407"/>
      <c r="O785" s="407"/>
      <c r="P785" s="407"/>
      <c r="Q785" s="407"/>
      <c r="R785" s="407"/>
      <c r="S785" s="407"/>
      <c r="T785" s="407"/>
      <c r="U785" s="407"/>
      <c r="V785" s="407"/>
      <c r="W785" s="407"/>
      <c r="X785" s="407"/>
      <c r="Y785" s="407"/>
    </row>
    <row r="786" spans="1:25" x14ac:dyDescent="0.25">
      <c r="A786" s="470"/>
      <c r="B786" s="407"/>
      <c r="C786" s="471"/>
      <c r="D786" s="407"/>
      <c r="E786" s="407"/>
      <c r="F786" s="407"/>
      <c r="G786" s="407"/>
      <c r="H786" s="407"/>
      <c r="I786" s="407"/>
      <c r="J786" s="407"/>
      <c r="K786" s="472"/>
      <c r="L786" s="472"/>
      <c r="M786" s="472"/>
      <c r="N786" s="407"/>
      <c r="O786" s="407"/>
      <c r="P786" s="407"/>
      <c r="Q786" s="407"/>
      <c r="R786" s="407"/>
      <c r="S786" s="407"/>
      <c r="T786" s="407"/>
      <c r="U786" s="407"/>
      <c r="V786" s="407"/>
      <c r="W786" s="407"/>
      <c r="X786" s="407"/>
      <c r="Y786" s="407"/>
    </row>
    <row r="787" spans="1:25" x14ac:dyDescent="0.25">
      <c r="A787" s="470"/>
      <c r="B787" s="407"/>
      <c r="C787" s="471"/>
      <c r="D787" s="407"/>
      <c r="E787" s="407"/>
      <c r="F787" s="407"/>
      <c r="G787" s="407"/>
      <c r="H787" s="407"/>
      <c r="I787" s="407"/>
      <c r="J787" s="407"/>
      <c r="K787" s="472"/>
      <c r="L787" s="472"/>
      <c r="M787" s="472"/>
      <c r="N787" s="407"/>
      <c r="O787" s="407"/>
      <c r="P787" s="407"/>
      <c r="Q787" s="407"/>
      <c r="R787" s="407"/>
      <c r="S787" s="407"/>
      <c r="T787" s="407"/>
      <c r="U787" s="407"/>
      <c r="V787" s="407"/>
      <c r="W787" s="407"/>
      <c r="X787" s="407"/>
      <c r="Y787" s="407"/>
    </row>
    <row r="788" spans="1:25" x14ac:dyDescent="0.25">
      <c r="A788" s="470"/>
      <c r="B788" s="407"/>
      <c r="C788" s="471"/>
      <c r="D788" s="407"/>
      <c r="E788" s="407"/>
      <c r="F788" s="407"/>
      <c r="G788" s="407"/>
      <c r="H788" s="407"/>
      <c r="I788" s="407"/>
      <c r="J788" s="407"/>
      <c r="K788" s="472"/>
      <c r="L788" s="472"/>
      <c r="M788" s="472"/>
      <c r="N788" s="407"/>
      <c r="O788" s="407"/>
      <c r="P788" s="407"/>
      <c r="Q788" s="407"/>
      <c r="R788" s="407"/>
      <c r="S788" s="407"/>
      <c r="T788" s="407"/>
      <c r="U788" s="407"/>
      <c r="V788" s="407"/>
      <c r="W788" s="407"/>
      <c r="X788" s="407"/>
      <c r="Y788" s="407"/>
    </row>
    <row r="789" spans="1:25" x14ac:dyDescent="0.25">
      <c r="A789" s="470"/>
      <c r="B789" s="407"/>
      <c r="C789" s="471"/>
      <c r="D789" s="407"/>
      <c r="E789" s="407"/>
      <c r="F789" s="407"/>
      <c r="G789" s="407"/>
      <c r="H789" s="407"/>
      <c r="I789" s="407"/>
      <c r="J789" s="407"/>
      <c r="K789" s="472"/>
      <c r="L789" s="472"/>
      <c r="M789" s="472"/>
      <c r="N789" s="407"/>
      <c r="O789" s="407"/>
      <c r="P789" s="407"/>
      <c r="Q789" s="407"/>
      <c r="R789" s="407"/>
      <c r="S789" s="407"/>
      <c r="T789" s="407"/>
      <c r="U789" s="407"/>
      <c r="V789" s="407"/>
      <c r="W789" s="407"/>
      <c r="X789" s="407"/>
      <c r="Y789" s="407"/>
    </row>
    <row r="790" spans="1:25" x14ac:dyDescent="0.25">
      <c r="A790" s="470"/>
      <c r="B790" s="407"/>
      <c r="C790" s="471"/>
      <c r="D790" s="407"/>
      <c r="E790" s="407"/>
      <c r="F790" s="407"/>
      <c r="G790" s="407"/>
      <c r="H790" s="407"/>
      <c r="I790" s="407"/>
      <c r="J790" s="407"/>
      <c r="K790" s="472"/>
      <c r="L790" s="472"/>
      <c r="M790" s="472"/>
      <c r="N790" s="407"/>
      <c r="O790" s="407"/>
      <c r="P790" s="407"/>
      <c r="Q790" s="407"/>
      <c r="R790" s="407"/>
      <c r="S790" s="407"/>
      <c r="T790" s="407"/>
      <c r="U790" s="407"/>
      <c r="V790" s="407"/>
      <c r="W790" s="407"/>
      <c r="X790" s="407"/>
      <c r="Y790" s="407"/>
    </row>
    <row r="791" spans="1:25" x14ac:dyDescent="0.25">
      <c r="A791" s="470"/>
      <c r="B791" s="407"/>
      <c r="C791" s="471"/>
      <c r="D791" s="407"/>
      <c r="E791" s="407"/>
      <c r="F791" s="407"/>
      <c r="G791" s="407"/>
      <c r="H791" s="407"/>
      <c r="I791" s="407"/>
      <c r="J791" s="407"/>
      <c r="K791" s="472"/>
      <c r="L791" s="472"/>
      <c r="M791" s="472"/>
      <c r="N791" s="407"/>
      <c r="O791" s="407"/>
      <c r="P791" s="407"/>
      <c r="Q791" s="407"/>
      <c r="R791" s="407"/>
      <c r="S791" s="407"/>
      <c r="T791" s="407"/>
      <c r="U791" s="407"/>
      <c r="V791" s="407"/>
      <c r="W791" s="407"/>
      <c r="X791" s="407"/>
      <c r="Y791" s="407"/>
    </row>
    <row r="792" spans="1:25" x14ac:dyDescent="0.25">
      <c r="A792" s="470"/>
      <c r="B792" s="407"/>
      <c r="C792" s="471"/>
      <c r="D792" s="407"/>
      <c r="E792" s="407"/>
      <c r="F792" s="407"/>
      <c r="G792" s="407"/>
      <c r="H792" s="407"/>
      <c r="I792" s="407"/>
      <c r="J792" s="407"/>
      <c r="K792" s="472"/>
      <c r="L792" s="472"/>
      <c r="M792" s="472"/>
      <c r="N792" s="407"/>
      <c r="O792" s="407"/>
      <c r="P792" s="407"/>
      <c r="Q792" s="407"/>
      <c r="R792" s="407"/>
      <c r="S792" s="407"/>
      <c r="T792" s="407"/>
      <c r="U792" s="407"/>
      <c r="V792" s="407"/>
      <c r="W792" s="407"/>
      <c r="X792" s="407"/>
      <c r="Y792" s="407"/>
    </row>
    <row r="793" spans="1:25" x14ac:dyDescent="0.25">
      <c r="A793" s="470"/>
      <c r="B793" s="407"/>
      <c r="C793" s="471"/>
      <c r="D793" s="407"/>
      <c r="E793" s="407"/>
      <c r="F793" s="407"/>
      <c r="G793" s="407"/>
      <c r="H793" s="407"/>
      <c r="I793" s="407"/>
      <c r="J793" s="407"/>
      <c r="K793" s="472"/>
      <c r="L793" s="472"/>
      <c r="M793" s="472"/>
      <c r="N793" s="407"/>
      <c r="O793" s="407"/>
      <c r="P793" s="407"/>
      <c r="Q793" s="407"/>
      <c r="R793" s="407"/>
      <c r="S793" s="407"/>
      <c r="T793" s="407"/>
      <c r="U793" s="407"/>
      <c r="V793" s="407"/>
      <c r="W793" s="407"/>
      <c r="X793" s="407"/>
      <c r="Y793" s="407"/>
    </row>
    <row r="794" spans="1:25" x14ac:dyDescent="0.25">
      <c r="A794" s="470"/>
      <c r="B794" s="407"/>
      <c r="C794" s="471"/>
      <c r="D794" s="407"/>
      <c r="E794" s="407"/>
      <c r="F794" s="407"/>
      <c r="G794" s="407"/>
      <c r="H794" s="407"/>
      <c r="I794" s="407"/>
      <c r="J794" s="407"/>
      <c r="K794" s="472"/>
      <c r="L794" s="472"/>
      <c r="M794" s="472"/>
      <c r="N794" s="407"/>
      <c r="O794" s="407"/>
      <c r="P794" s="407"/>
      <c r="Q794" s="407"/>
      <c r="R794" s="407"/>
      <c r="S794" s="407"/>
      <c r="T794" s="407"/>
      <c r="U794" s="407"/>
      <c r="V794" s="407"/>
      <c r="W794" s="407"/>
      <c r="X794" s="407"/>
      <c r="Y794" s="407"/>
    </row>
    <row r="795" spans="1:25" x14ac:dyDescent="0.25">
      <c r="A795" s="470"/>
      <c r="B795" s="407"/>
      <c r="C795" s="471"/>
      <c r="D795" s="407"/>
      <c r="E795" s="407"/>
      <c r="F795" s="407"/>
      <c r="G795" s="407"/>
      <c r="H795" s="407"/>
      <c r="I795" s="407"/>
      <c r="J795" s="407"/>
      <c r="K795" s="472"/>
      <c r="L795" s="472"/>
      <c r="M795" s="472"/>
      <c r="N795" s="407"/>
      <c r="O795" s="407"/>
      <c r="P795" s="407"/>
      <c r="Q795" s="407"/>
      <c r="R795" s="407"/>
      <c r="S795" s="407"/>
      <c r="T795" s="407"/>
      <c r="U795" s="407"/>
      <c r="V795" s="407"/>
      <c r="W795" s="407"/>
      <c r="X795" s="407"/>
      <c r="Y795" s="407"/>
    </row>
    <row r="796" spans="1:25" x14ac:dyDescent="0.25">
      <c r="A796" s="470"/>
      <c r="B796" s="407"/>
      <c r="C796" s="471"/>
      <c r="D796" s="407"/>
      <c r="E796" s="407"/>
      <c r="F796" s="407"/>
      <c r="G796" s="407"/>
      <c r="H796" s="407"/>
      <c r="I796" s="407"/>
      <c r="J796" s="407"/>
      <c r="K796" s="472"/>
      <c r="L796" s="472"/>
      <c r="M796" s="472"/>
      <c r="N796" s="407"/>
      <c r="O796" s="407"/>
      <c r="P796" s="407"/>
      <c r="Q796" s="407"/>
      <c r="R796" s="407"/>
      <c r="S796" s="407"/>
      <c r="T796" s="407"/>
      <c r="U796" s="407"/>
      <c r="V796" s="407"/>
      <c r="W796" s="407"/>
      <c r="X796" s="407"/>
      <c r="Y796" s="407"/>
    </row>
    <row r="797" spans="1:25" x14ac:dyDescent="0.25">
      <c r="A797" s="470"/>
      <c r="B797" s="407"/>
      <c r="C797" s="471"/>
      <c r="D797" s="407"/>
      <c r="E797" s="407"/>
      <c r="F797" s="407"/>
      <c r="G797" s="407"/>
      <c r="H797" s="407"/>
      <c r="I797" s="407"/>
      <c r="J797" s="407"/>
      <c r="K797" s="472"/>
      <c r="L797" s="472"/>
      <c r="M797" s="472"/>
      <c r="N797" s="407"/>
      <c r="O797" s="407"/>
      <c r="P797" s="407"/>
      <c r="Q797" s="407"/>
      <c r="R797" s="407"/>
      <c r="S797" s="407"/>
      <c r="T797" s="407"/>
      <c r="U797" s="407"/>
      <c r="V797" s="407"/>
      <c r="W797" s="407"/>
      <c r="X797" s="407"/>
      <c r="Y797" s="407"/>
    </row>
    <row r="798" spans="1:25" x14ac:dyDescent="0.25">
      <c r="A798" s="470"/>
      <c r="B798" s="407"/>
      <c r="C798" s="471"/>
      <c r="D798" s="407"/>
      <c r="E798" s="407"/>
      <c r="F798" s="407"/>
      <c r="G798" s="407"/>
      <c r="H798" s="407"/>
      <c r="I798" s="407"/>
      <c r="J798" s="407"/>
      <c r="K798" s="472"/>
      <c r="L798" s="472"/>
      <c r="M798" s="472"/>
      <c r="N798" s="407"/>
      <c r="O798" s="407"/>
      <c r="P798" s="407"/>
      <c r="Q798" s="407"/>
      <c r="R798" s="407"/>
      <c r="S798" s="407"/>
      <c r="T798" s="407"/>
      <c r="U798" s="407"/>
      <c r="V798" s="407"/>
      <c r="W798" s="407"/>
      <c r="X798" s="407"/>
      <c r="Y798" s="407"/>
    </row>
    <row r="799" spans="1:25" x14ac:dyDescent="0.25">
      <c r="A799" s="470"/>
      <c r="B799" s="407"/>
      <c r="C799" s="471"/>
      <c r="D799" s="407"/>
      <c r="E799" s="407"/>
      <c r="F799" s="407"/>
      <c r="G799" s="407"/>
      <c r="H799" s="407"/>
      <c r="I799" s="407"/>
      <c r="J799" s="407"/>
      <c r="K799" s="472"/>
      <c r="L799" s="472"/>
      <c r="M799" s="472"/>
      <c r="N799" s="407"/>
      <c r="O799" s="407"/>
      <c r="P799" s="407"/>
      <c r="Q799" s="407"/>
      <c r="R799" s="407"/>
      <c r="S799" s="407"/>
      <c r="T799" s="407"/>
      <c r="U799" s="407"/>
      <c r="V799" s="407"/>
      <c r="W799" s="407"/>
      <c r="X799" s="407"/>
      <c r="Y799" s="407"/>
    </row>
    <row r="800" spans="1:25" x14ac:dyDescent="0.25">
      <c r="A800" s="470"/>
      <c r="B800" s="407"/>
      <c r="C800" s="471"/>
      <c r="D800" s="407"/>
      <c r="E800" s="407"/>
      <c r="F800" s="407"/>
      <c r="G800" s="407"/>
      <c r="H800" s="407"/>
      <c r="I800" s="407"/>
      <c r="J800" s="407"/>
      <c r="K800" s="472"/>
      <c r="L800" s="472"/>
      <c r="M800" s="472"/>
      <c r="N800" s="407"/>
      <c r="O800" s="407"/>
      <c r="P800" s="407"/>
      <c r="Q800" s="407"/>
      <c r="R800" s="407"/>
      <c r="S800" s="407"/>
      <c r="T800" s="407"/>
      <c r="U800" s="407"/>
      <c r="V800" s="407"/>
      <c r="W800" s="407"/>
      <c r="X800" s="407"/>
      <c r="Y800" s="407"/>
    </row>
    <row r="801" spans="1:25" x14ac:dyDescent="0.25">
      <c r="A801" s="470"/>
      <c r="B801" s="407"/>
      <c r="C801" s="471"/>
      <c r="D801" s="407"/>
      <c r="E801" s="407"/>
      <c r="F801" s="407"/>
      <c r="G801" s="407"/>
      <c r="H801" s="407"/>
      <c r="I801" s="407"/>
      <c r="J801" s="407"/>
      <c r="K801" s="472"/>
      <c r="L801" s="472"/>
      <c r="M801" s="472"/>
      <c r="N801" s="407"/>
      <c r="O801" s="407"/>
      <c r="P801" s="407"/>
      <c r="Q801" s="407"/>
      <c r="R801" s="407"/>
      <c r="S801" s="407"/>
      <c r="T801" s="407"/>
      <c r="U801" s="407"/>
      <c r="V801" s="407"/>
      <c r="W801" s="407"/>
      <c r="X801" s="407"/>
      <c r="Y801" s="407"/>
    </row>
    <row r="802" spans="1:25" x14ac:dyDescent="0.25">
      <c r="A802" s="470"/>
      <c r="B802" s="407"/>
      <c r="C802" s="471"/>
      <c r="D802" s="407"/>
      <c r="E802" s="407"/>
      <c r="F802" s="407"/>
      <c r="G802" s="407"/>
      <c r="H802" s="407"/>
      <c r="I802" s="407"/>
      <c r="J802" s="407"/>
      <c r="K802" s="472"/>
      <c r="L802" s="472"/>
      <c r="M802" s="472"/>
      <c r="N802" s="407"/>
      <c r="O802" s="407"/>
      <c r="P802" s="407"/>
      <c r="Q802" s="407"/>
      <c r="R802" s="407"/>
      <c r="S802" s="407"/>
      <c r="T802" s="407"/>
      <c r="U802" s="407"/>
      <c r="V802" s="407"/>
      <c r="W802" s="407"/>
      <c r="X802" s="407"/>
      <c r="Y802" s="407"/>
    </row>
    <row r="803" spans="1:25" x14ac:dyDescent="0.25">
      <c r="A803" s="470"/>
      <c r="B803" s="407"/>
      <c r="C803" s="471"/>
      <c r="D803" s="407"/>
      <c r="E803" s="407"/>
      <c r="F803" s="407"/>
      <c r="G803" s="407"/>
      <c r="H803" s="407"/>
      <c r="I803" s="407"/>
      <c r="J803" s="407"/>
      <c r="K803" s="472"/>
      <c r="L803" s="472"/>
      <c r="M803" s="472"/>
      <c r="N803" s="407"/>
      <c r="O803" s="407"/>
      <c r="P803" s="407"/>
      <c r="Q803" s="407"/>
      <c r="R803" s="407"/>
      <c r="S803" s="407"/>
      <c r="T803" s="407"/>
      <c r="U803" s="407"/>
      <c r="V803" s="407"/>
      <c r="W803" s="407"/>
      <c r="X803" s="407"/>
      <c r="Y803" s="407"/>
    </row>
    <row r="804" spans="1:25" x14ac:dyDescent="0.25">
      <c r="A804" s="470"/>
      <c r="B804" s="407"/>
      <c r="C804" s="471"/>
      <c r="D804" s="407"/>
      <c r="E804" s="407"/>
      <c r="F804" s="407"/>
      <c r="G804" s="407"/>
      <c r="H804" s="407"/>
      <c r="I804" s="407"/>
      <c r="J804" s="407"/>
      <c r="K804" s="472"/>
      <c r="L804" s="472"/>
      <c r="M804" s="472"/>
      <c r="N804" s="407"/>
      <c r="O804" s="407"/>
      <c r="P804" s="407"/>
      <c r="Q804" s="407"/>
      <c r="R804" s="407"/>
      <c r="S804" s="407"/>
      <c r="T804" s="407"/>
      <c r="U804" s="407"/>
      <c r="V804" s="407"/>
      <c r="W804" s="407"/>
      <c r="X804" s="407"/>
      <c r="Y804" s="407"/>
    </row>
    <row r="805" spans="1:25" x14ac:dyDescent="0.25">
      <c r="A805" s="470"/>
      <c r="B805" s="407"/>
      <c r="C805" s="471"/>
      <c r="D805" s="407"/>
      <c r="E805" s="407"/>
      <c r="F805" s="407"/>
      <c r="G805" s="407"/>
      <c r="H805" s="407"/>
      <c r="I805" s="407"/>
      <c r="J805" s="407"/>
      <c r="K805" s="472"/>
      <c r="L805" s="472"/>
      <c r="M805" s="472"/>
      <c r="N805" s="407"/>
      <c r="O805" s="407"/>
      <c r="P805" s="407"/>
      <c r="Q805" s="407"/>
      <c r="R805" s="407"/>
      <c r="S805" s="407"/>
      <c r="T805" s="407"/>
      <c r="U805" s="407"/>
      <c r="V805" s="407"/>
      <c r="W805" s="407"/>
      <c r="X805" s="407"/>
      <c r="Y805" s="407"/>
    </row>
    <row r="806" spans="1:25" x14ac:dyDescent="0.25">
      <c r="A806" s="470"/>
      <c r="B806" s="407"/>
      <c r="C806" s="471"/>
      <c r="D806" s="407"/>
      <c r="E806" s="407"/>
      <c r="F806" s="407"/>
      <c r="G806" s="407"/>
      <c r="H806" s="407"/>
      <c r="I806" s="407"/>
      <c r="J806" s="407"/>
      <c r="K806" s="472"/>
      <c r="L806" s="472"/>
      <c r="M806" s="472"/>
      <c r="N806" s="407"/>
      <c r="O806" s="407"/>
      <c r="P806" s="407"/>
      <c r="Q806" s="407"/>
      <c r="R806" s="407"/>
      <c r="S806" s="407"/>
      <c r="T806" s="407"/>
      <c r="U806" s="407"/>
      <c r="V806" s="407"/>
      <c r="W806" s="407"/>
      <c r="X806" s="407"/>
      <c r="Y806" s="407"/>
    </row>
    <row r="807" spans="1:25" x14ac:dyDescent="0.25">
      <c r="A807" s="470"/>
      <c r="B807" s="407"/>
      <c r="C807" s="471"/>
      <c r="D807" s="407"/>
      <c r="E807" s="407"/>
      <c r="F807" s="407"/>
      <c r="G807" s="407"/>
      <c r="H807" s="407"/>
      <c r="I807" s="407"/>
      <c r="J807" s="407"/>
      <c r="K807" s="472"/>
      <c r="L807" s="472"/>
      <c r="M807" s="472"/>
      <c r="N807" s="407"/>
      <c r="O807" s="407"/>
      <c r="P807" s="407"/>
      <c r="Q807" s="407"/>
      <c r="R807" s="407"/>
      <c r="S807" s="407"/>
      <c r="T807" s="407"/>
      <c r="U807" s="407"/>
      <c r="V807" s="407"/>
      <c r="W807" s="407"/>
      <c r="X807" s="407"/>
      <c r="Y807" s="407"/>
    </row>
    <row r="808" spans="1:25" x14ac:dyDescent="0.25">
      <c r="A808" s="470"/>
      <c r="B808" s="407"/>
      <c r="C808" s="471"/>
      <c r="D808" s="407"/>
      <c r="E808" s="407"/>
      <c r="F808" s="407"/>
      <c r="G808" s="407"/>
      <c r="H808" s="407"/>
      <c r="I808" s="407"/>
      <c r="J808" s="407"/>
      <c r="K808" s="472"/>
      <c r="L808" s="472"/>
      <c r="M808" s="472"/>
      <c r="N808" s="407"/>
      <c r="O808" s="407"/>
      <c r="P808" s="407"/>
      <c r="Q808" s="407"/>
      <c r="R808" s="407"/>
      <c r="S808" s="407"/>
      <c r="T808" s="407"/>
      <c r="U808" s="407"/>
      <c r="V808" s="407"/>
      <c r="W808" s="407"/>
      <c r="X808" s="407"/>
      <c r="Y808" s="407"/>
    </row>
    <row r="809" spans="1:25" x14ac:dyDescent="0.25">
      <c r="A809" s="470"/>
      <c r="B809" s="407"/>
      <c r="C809" s="471"/>
      <c r="D809" s="407"/>
      <c r="E809" s="407"/>
      <c r="F809" s="407"/>
      <c r="G809" s="407"/>
      <c r="H809" s="407"/>
      <c r="I809" s="407"/>
      <c r="J809" s="407"/>
      <c r="K809" s="472"/>
      <c r="L809" s="472"/>
      <c r="M809" s="472"/>
      <c r="N809" s="407"/>
      <c r="O809" s="407"/>
      <c r="P809" s="407"/>
      <c r="Q809" s="407"/>
      <c r="R809" s="407"/>
      <c r="S809" s="407"/>
      <c r="T809" s="407"/>
      <c r="U809" s="407"/>
      <c r="V809" s="407"/>
      <c r="W809" s="407"/>
      <c r="X809" s="407"/>
      <c r="Y809" s="407"/>
    </row>
    <row r="810" spans="1:25" x14ac:dyDescent="0.25">
      <c r="A810" s="470"/>
      <c r="B810" s="407"/>
      <c r="C810" s="471"/>
      <c r="D810" s="407"/>
      <c r="E810" s="407"/>
      <c r="F810" s="407"/>
      <c r="G810" s="407"/>
      <c r="H810" s="407"/>
      <c r="I810" s="407"/>
      <c r="J810" s="407"/>
      <c r="K810" s="472"/>
      <c r="L810" s="472"/>
      <c r="M810" s="472"/>
      <c r="N810" s="407"/>
      <c r="O810" s="407"/>
      <c r="P810" s="407"/>
      <c r="Q810" s="407"/>
      <c r="R810" s="407"/>
      <c r="S810" s="407"/>
      <c r="T810" s="407"/>
      <c r="U810" s="407"/>
      <c r="V810" s="407"/>
      <c r="W810" s="407"/>
      <c r="X810" s="407"/>
      <c r="Y810" s="407"/>
    </row>
    <row r="811" spans="1:25" x14ac:dyDescent="0.25">
      <c r="A811" s="470"/>
      <c r="B811" s="407"/>
      <c r="C811" s="471"/>
      <c r="D811" s="407"/>
      <c r="E811" s="407"/>
      <c r="F811" s="407"/>
      <c r="G811" s="407"/>
      <c r="H811" s="407"/>
      <c r="I811" s="407"/>
      <c r="J811" s="407"/>
      <c r="K811" s="472"/>
      <c r="L811" s="472"/>
      <c r="M811" s="472"/>
      <c r="N811" s="407"/>
      <c r="O811" s="407"/>
      <c r="P811" s="407"/>
      <c r="Q811" s="407"/>
      <c r="R811" s="407"/>
      <c r="S811" s="407"/>
      <c r="T811" s="407"/>
      <c r="U811" s="407"/>
      <c r="V811" s="407"/>
      <c r="W811" s="407"/>
      <c r="X811" s="407"/>
      <c r="Y811" s="407"/>
    </row>
    <row r="812" spans="1:25" x14ac:dyDescent="0.25">
      <c r="A812" s="470"/>
      <c r="B812" s="407"/>
      <c r="C812" s="471"/>
      <c r="D812" s="407"/>
      <c r="E812" s="407"/>
      <c r="F812" s="407"/>
      <c r="G812" s="407"/>
      <c r="H812" s="407"/>
      <c r="I812" s="407"/>
      <c r="J812" s="407"/>
      <c r="K812" s="472"/>
      <c r="L812" s="472"/>
      <c r="M812" s="472"/>
      <c r="N812" s="407"/>
      <c r="O812" s="407"/>
      <c r="P812" s="407"/>
      <c r="Q812" s="407"/>
      <c r="R812" s="407"/>
      <c r="S812" s="407"/>
      <c r="T812" s="407"/>
      <c r="U812" s="407"/>
      <c r="V812" s="407"/>
      <c r="W812" s="407"/>
      <c r="X812" s="407"/>
      <c r="Y812" s="407"/>
    </row>
    <row r="813" spans="1:25" x14ac:dyDescent="0.25">
      <c r="A813" s="470"/>
      <c r="B813" s="407"/>
      <c r="C813" s="471"/>
      <c r="D813" s="407"/>
      <c r="E813" s="407"/>
      <c r="F813" s="407"/>
      <c r="G813" s="407"/>
      <c r="H813" s="407"/>
      <c r="I813" s="407"/>
      <c r="J813" s="407"/>
      <c r="K813" s="472"/>
      <c r="L813" s="472"/>
      <c r="M813" s="472"/>
      <c r="N813" s="407"/>
      <c r="O813" s="407"/>
      <c r="P813" s="407"/>
      <c r="Q813" s="407"/>
      <c r="R813" s="407"/>
      <c r="S813" s="407"/>
      <c r="T813" s="407"/>
      <c r="U813" s="407"/>
      <c r="V813" s="407"/>
      <c r="W813" s="407"/>
      <c r="X813" s="407"/>
      <c r="Y813" s="407"/>
    </row>
    <row r="814" spans="1:25" x14ac:dyDescent="0.25">
      <c r="A814" s="470"/>
      <c r="B814" s="407"/>
      <c r="C814" s="471"/>
      <c r="D814" s="407"/>
      <c r="E814" s="407"/>
      <c r="F814" s="407"/>
      <c r="G814" s="407"/>
      <c r="H814" s="407"/>
      <c r="I814" s="407"/>
      <c r="J814" s="407"/>
      <c r="K814" s="472"/>
      <c r="L814" s="472"/>
      <c r="M814" s="472"/>
      <c r="N814" s="407"/>
      <c r="O814" s="407"/>
      <c r="P814" s="407"/>
      <c r="Q814" s="407"/>
      <c r="R814" s="407"/>
      <c r="S814" s="407"/>
      <c r="T814" s="407"/>
      <c r="U814" s="407"/>
      <c r="V814" s="407"/>
      <c r="W814" s="407"/>
      <c r="X814" s="407"/>
      <c r="Y814" s="407"/>
    </row>
    <row r="815" spans="1:25" x14ac:dyDescent="0.25">
      <c r="A815" s="470"/>
      <c r="B815" s="407"/>
      <c r="C815" s="471"/>
      <c r="D815" s="407"/>
      <c r="E815" s="407"/>
      <c r="F815" s="407"/>
      <c r="G815" s="407"/>
      <c r="H815" s="407"/>
      <c r="I815" s="407"/>
      <c r="J815" s="407"/>
      <c r="K815" s="472"/>
      <c r="L815" s="472"/>
      <c r="M815" s="472"/>
      <c r="N815" s="407"/>
      <c r="O815" s="407"/>
      <c r="P815" s="407"/>
      <c r="Q815" s="407"/>
      <c r="R815" s="407"/>
      <c r="S815" s="407"/>
      <c r="T815" s="407"/>
      <c r="U815" s="407"/>
      <c r="V815" s="407"/>
      <c r="W815" s="407"/>
      <c r="X815" s="407"/>
      <c r="Y815" s="407"/>
    </row>
    <row r="816" spans="1:25" x14ac:dyDescent="0.25">
      <c r="A816" s="470"/>
      <c r="B816" s="407"/>
      <c r="C816" s="471"/>
      <c r="D816" s="407"/>
      <c r="E816" s="407"/>
      <c r="F816" s="407"/>
      <c r="G816" s="407"/>
      <c r="H816" s="407"/>
      <c r="I816" s="407"/>
      <c r="J816" s="407"/>
      <c r="K816" s="472"/>
      <c r="L816" s="472"/>
      <c r="M816" s="472"/>
      <c r="N816" s="407"/>
      <c r="O816" s="407"/>
      <c r="P816" s="407"/>
      <c r="Q816" s="407"/>
      <c r="R816" s="407"/>
      <c r="S816" s="407"/>
      <c r="T816" s="407"/>
      <c r="U816" s="407"/>
      <c r="V816" s="407"/>
      <c r="W816" s="407"/>
      <c r="X816" s="407"/>
      <c r="Y816" s="407"/>
    </row>
    <row r="817" spans="1:25" x14ac:dyDescent="0.25">
      <c r="A817" s="470"/>
      <c r="B817" s="407"/>
      <c r="C817" s="471"/>
      <c r="D817" s="407"/>
      <c r="E817" s="407"/>
      <c r="F817" s="407"/>
      <c r="G817" s="407"/>
      <c r="H817" s="407"/>
      <c r="I817" s="407"/>
      <c r="J817" s="407"/>
      <c r="K817" s="472"/>
      <c r="L817" s="472"/>
      <c r="M817" s="472"/>
      <c r="N817" s="407"/>
      <c r="O817" s="407"/>
      <c r="P817" s="407"/>
      <c r="Q817" s="407"/>
      <c r="R817" s="407"/>
      <c r="S817" s="407"/>
      <c r="T817" s="407"/>
      <c r="U817" s="407"/>
      <c r="V817" s="407"/>
      <c r="W817" s="407"/>
      <c r="X817" s="407"/>
      <c r="Y817" s="407"/>
    </row>
    <row r="818" spans="1:25" x14ac:dyDescent="0.25">
      <c r="A818" s="470"/>
      <c r="B818" s="407"/>
      <c r="C818" s="471"/>
      <c r="D818" s="407"/>
      <c r="E818" s="407"/>
      <c r="F818" s="407"/>
      <c r="G818" s="407"/>
      <c r="H818" s="407"/>
      <c r="I818" s="407"/>
      <c r="J818" s="407"/>
      <c r="K818" s="472"/>
      <c r="L818" s="472"/>
      <c r="M818" s="472"/>
      <c r="N818" s="407"/>
      <c r="O818" s="407"/>
      <c r="P818" s="407"/>
      <c r="Q818" s="407"/>
      <c r="R818" s="407"/>
      <c r="S818" s="407"/>
      <c r="T818" s="407"/>
      <c r="U818" s="407"/>
      <c r="V818" s="407"/>
      <c r="W818" s="407"/>
      <c r="X818" s="407"/>
      <c r="Y818" s="407"/>
    </row>
    <row r="819" spans="1:25" x14ac:dyDescent="0.25">
      <c r="A819" s="470"/>
      <c r="B819" s="407"/>
      <c r="C819" s="471"/>
      <c r="D819" s="407"/>
      <c r="E819" s="407"/>
      <c r="F819" s="407"/>
      <c r="G819" s="407"/>
      <c r="H819" s="407"/>
      <c r="I819" s="407"/>
      <c r="J819" s="407"/>
      <c r="K819" s="472"/>
      <c r="L819" s="472"/>
      <c r="M819" s="472"/>
      <c r="N819" s="407"/>
      <c r="O819" s="407"/>
      <c r="P819" s="407"/>
      <c r="Q819" s="407"/>
      <c r="R819" s="407"/>
      <c r="S819" s="407"/>
      <c r="T819" s="407"/>
      <c r="U819" s="407"/>
      <c r="V819" s="407"/>
      <c r="W819" s="407"/>
      <c r="X819" s="407"/>
      <c r="Y819" s="407"/>
    </row>
    <row r="820" spans="1:25" x14ac:dyDescent="0.25">
      <c r="A820" s="470"/>
      <c r="B820" s="407"/>
      <c r="C820" s="471"/>
      <c r="D820" s="407"/>
      <c r="E820" s="407"/>
      <c r="F820" s="407"/>
      <c r="G820" s="407"/>
      <c r="H820" s="407"/>
      <c r="I820" s="407"/>
      <c r="J820" s="407"/>
      <c r="K820" s="472"/>
      <c r="L820" s="472"/>
      <c r="M820" s="472"/>
      <c r="N820" s="407"/>
      <c r="O820" s="407"/>
      <c r="P820" s="407"/>
      <c r="Q820" s="407"/>
      <c r="R820" s="407"/>
      <c r="S820" s="407"/>
      <c r="T820" s="407"/>
      <c r="U820" s="407"/>
      <c r="V820" s="407"/>
      <c r="W820" s="407"/>
      <c r="X820" s="407"/>
      <c r="Y820" s="407"/>
    </row>
    <row r="821" spans="1:25" x14ac:dyDescent="0.25">
      <c r="A821" s="470"/>
      <c r="B821" s="407"/>
      <c r="C821" s="471"/>
      <c r="D821" s="407"/>
      <c r="E821" s="407"/>
      <c r="F821" s="407"/>
      <c r="G821" s="407"/>
      <c r="H821" s="407"/>
      <c r="I821" s="407"/>
      <c r="J821" s="407"/>
      <c r="K821" s="472"/>
      <c r="L821" s="472"/>
      <c r="M821" s="472"/>
      <c r="N821" s="407"/>
      <c r="O821" s="407"/>
      <c r="P821" s="407"/>
      <c r="Q821" s="407"/>
      <c r="R821" s="407"/>
      <c r="S821" s="407"/>
      <c r="T821" s="407"/>
      <c r="U821" s="407"/>
      <c r="V821" s="407"/>
      <c r="W821" s="407"/>
      <c r="X821" s="407"/>
      <c r="Y821" s="407"/>
    </row>
    <row r="822" spans="1:25" x14ac:dyDescent="0.25">
      <c r="A822" s="470"/>
      <c r="B822" s="407"/>
      <c r="C822" s="471"/>
      <c r="D822" s="407"/>
      <c r="E822" s="407"/>
      <c r="F822" s="407"/>
      <c r="G822" s="407"/>
      <c r="H822" s="407"/>
      <c r="I822" s="407"/>
      <c r="J822" s="407"/>
      <c r="K822" s="472"/>
      <c r="L822" s="472"/>
      <c r="M822" s="472"/>
      <c r="N822" s="407"/>
      <c r="O822" s="407"/>
      <c r="P822" s="407"/>
      <c r="Q822" s="407"/>
      <c r="R822" s="407"/>
      <c r="S822" s="407"/>
      <c r="T822" s="407"/>
      <c r="U822" s="407"/>
      <c r="V822" s="407"/>
      <c r="W822" s="407"/>
      <c r="X822" s="407"/>
      <c r="Y822" s="407"/>
    </row>
    <row r="823" spans="1:25" x14ac:dyDescent="0.25">
      <c r="A823" s="470"/>
      <c r="B823" s="407"/>
      <c r="C823" s="471"/>
      <c r="D823" s="407"/>
      <c r="E823" s="407"/>
      <c r="F823" s="407"/>
      <c r="G823" s="407"/>
      <c r="H823" s="407"/>
      <c r="I823" s="407"/>
      <c r="J823" s="407"/>
      <c r="K823" s="472"/>
      <c r="L823" s="472"/>
      <c r="M823" s="472"/>
      <c r="N823" s="407"/>
      <c r="O823" s="407"/>
      <c r="P823" s="407"/>
      <c r="Q823" s="407"/>
      <c r="R823" s="407"/>
      <c r="S823" s="407"/>
      <c r="T823" s="407"/>
      <c r="U823" s="407"/>
      <c r="V823" s="407"/>
      <c r="W823" s="407"/>
      <c r="X823" s="407"/>
      <c r="Y823" s="407"/>
    </row>
    <row r="824" spans="1:25" x14ac:dyDescent="0.25">
      <c r="A824" s="470"/>
      <c r="B824" s="407"/>
      <c r="C824" s="471"/>
      <c r="D824" s="407"/>
      <c r="E824" s="407"/>
      <c r="F824" s="407"/>
      <c r="G824" s="407"/>
      <c r="H824" s="407"/>
      <c r="I824" s="407"/>
      <c r="J824" s="407"/>
      <c r="K824" s="472"/>
      <c r="L824" s="472"/>
      <c r="M824" s="472"/>
      <c r="N824" s="407"/>
      <c r="O824" s="407"/>
      <c r="P824" s="407"/>
      <c r="Q824" s="407"/>
      <c r="R824" s="407"/>
      <c r="S824" s="407"/>
      <c r="T824" s="407"/>
      <c r="U824" s="407"/>
      <c r="V824" s="407"/>
      <c r="W824" s="407"/>
      <c r="X824" s="407"/>
      <c r="Y824" s="407"/>
    </row>
    <row r="825" spans="1:25" x14ac:dyDescent="0.25">
      <c r="A825" s="470"/>
      <c r="B825" s="407"/>
      <c r="C825" s="471"/>
      <c r="D825" s="407"/>
      <c r="E825" s="407"/>
      <c r="F825" s="407"/>
      <c r="G825" s="407"/>
      <c r="H825" s="407"/>
      <c r="I825" s="407"/>
      <c r="J825" s="407"/>
      <c r="K825" s="472"/>
      <c r="L825" s="472"/>
      <c r="M825" s="472"/>
      <c r="N825" s="407"/>
      <c r="O825" s="407"/>
      <c r="P825" s="407"/>
      <c r="Q825" s="407"/>
      <c r="R825" s="407"/>
      <c r="S825" s="407"/>
      <c r="T825" s="407"/>
      <c r="U825" s="407"/>
      <c r="V825" s="407"/>
      <c r="W825" s="407"/>
      <c r="X825" s="407"/>
      <c r="Y825" s="407"/>
    </row>
    <row r="826" spans="1:25" x14ac:dyDescent="0.25">
      <c r="A826" s="470"/>
      <c r="B826" s="407"/>
      <c r="C826" s="471"/>
      <c r="D826" s="407"/>
      <c r="E826" s="407"/>
      <c r="F826" s="407"/>
      <c r="G826" s="407"/>
      <c r="H826" s="407"/>
      <c r="I826" s="407"/>
      <c r="J826" s="407"/>
      <c r="K826" s="472"/>
      <c r="L826" s="472"/>
      <c r="M826" s="472"/>
      <c r="N826" s="407"/>
      <c r="O826" s="407"/>
      <c r="P826" s="407"/>
      <c r="Q826" s="407"/>
      <c r="R826" s="407"/>
      <c r="S826" s="407"/>
      <c r="T826" s="407"/>
      <c r="U826" s="407"/>
      <c r="V826" s="407"/>
      <c r="W826" s="407"/>
      <c r="X826" s="407"/>
      <c r="Y826" s="407"/>
    </row>
    <row r="827" spans="1:25" x14ac:dyDescent="0.25">
      <c r="A827" s="470"/>
      <c r="B827" s="407"/>
      <c r="C827" s="471"/>
      <c r="D827" s="407"/>
      <c r="E827" s="407"/>
      <c r="F827" s="407"/>
      <c r="G827" s="407"/>
      <c r="H827" s="407"/>
      <c r="I827" s="407"/>
      <c r="J827" s="407"/>
      <c r="K827" s="472"/>
      <c r="L827" s="472"/>
      <c r="M827" s="472"/>
      <c r="N827" s="407"/>
      <c r="O827" s="407"/>
      <c r="P827" s="407"/>
      <c r="Q827" s="407"/>
      <c r="R827" s="407"/>
      <c r="S827" s="407"/>
      <c r="T827" s="407"/>
      <c r="U827" s="407"/>
      <c r="V827" s="407"/>
      <c r="W827" s="407"/>
      <c r="X827" s="407"/>
      <c r="Y827" s="407"/>
    </row>
    <row r="828" spans="1:25" x14ac:dyDescent="0.25">
      <c r="A828" s="470"/>
      <c r="B828" s="407"/>
      <c r="C828" s="471"/>
      <c r="D828" s="407"/>
      <c r="E828" s="407"/>
      <c r="F828" s="407"/>
      <c r="G828" s="407"/>
      <c r="H828" s="407"/>
      <c r="I828" s="407"/>
      <c r="J828" s="407"/>
      <c r="K828" s="472"/>
      <c r="L828" s="472"/>
      <c r="M828" s="472"/>
      <c r="N828" s="407"/>
      <c r="O828" s="407"/>
      <c r="P828" s="407"/>
      <c r="Q828" s="407"/>
      <c r="R828" s="407"/>
      <c r="S828" s="407"/>
      <c r="T828" s="407"/>
      <c r="U828" s="407"/>
      <c r="V828" s="407"/>
      <c r="W828" s="407"/>
      <c r="X828" s="407"/>
      <c r="Y828" s="407"/>
    </row>
    <row r="829" spans="1:25" x14ac:dyDescent="0.25">
      <c r="A829" s="470"/>
      <c r="B829" s="407"/>
      <c r="C829" s="471"/>
      <c r="D829" s="407"/>
      <c r="E829" s="407"/>
      <c r="F829" s="407"/>
      <c r="G829" s="407"/>
      <c r="H829" s="407"/>
      <c r="I829" s="407"/>
      <c r="J829" s="407"/>
      <c r="K829" s="472"/>
      <c r="L829" s="472"/>
      <c r="M829" s="472"/>
      <c r="N829" s="407"/>
      <c r="O829" s="407"/>
      <c r="P829" s="407"/>
      <c r="Q829" s="407"/>
      <c r="R829" s="407"/>
      <c r="S829" s="407"/>
      <c r="T829" s="407"/>
      <c r="U829" s="407"/>
      <c r="V829" s="407"/>
      <c r="W829" s="407"/>
      <c r="X829" s="407"/>
      <c r="Y829" s="407"/>
    </row>
    <row r="830" spans="1:25" x14ac:dyDescent="0.25">
      <c r="A830" s="470"/>
      <c r="B830" s="407"/>
      <c r="C830" s="471"/>
      <c r="D830" s="407"/>
      <c r="E830" s="407"/>
      <c r="F830" s="407"/>
      <c r="G830" s="407"/>
      <c r="H830" s="407"/>
      <c r="I830" s="407"/>
      <c r="J830" s="407"/>
      <c r="K830" s="472"/>
      <c r="L830" s="472"/>
      <c r="M830" s="472"/>
      <c r="N830" s="407"/>
      <c r="O830" s="407"/>
      <c r="P830" s="407"/>
      <c r="Q830" s="407"/>
      <c r="R830" s="407"/>
      <c r="S830" s="407"/>
      <c r="T830" s="407"/>
      <c r="U830" s="407"/>
      <c r="V830" s="407"/>
      <c r="W830" s="407"/>
      <c r="X830" s="407"/>
      <c r="Y830" s="407"/>
    </row>
    <row r="831" spans="1:25" x14ac:dyDescent="0.25">
      <c r="A831" s="470"/>
      <c r="B831" s="407"/>
      <c r="C831" s="471"/>
      <c r="D831" s="407"/>
      <c r="E831" s="407"/>
      <c r="F831" s="407"/>
      <c r="G831" s="407"/>
      <c r="H831" s="407"/>
      <c r="I831" s="407"/>
      <c r="J831" s="407"/>
      <c r="K831" s="472"/>
      <c r="L831" s="472"/>
      <c r="M831" s="472"/>
      <c r="N831" s="407"/>
      <c r="O831" s="407"/>
      <c r="P831" s="407"/>
      <c r="Q831" s="407"/>
      <c r="R831" s="407"/>
      <c r="S831" s="407"/>
      <c r="T831" s="407"/>
      <c r="U831" s="407"/>
      <c r="V831" s="407"/>
      <c r="W831" s="407"/>
      <c r="X831" s="407"/>
      <c r="Y831" s="407"/>
    </row>
    <row r="832" spans="1:25" x14ac:dyDescent="0.25">
      <c r="A832" s="470"/>
      <c r="B832" s="407"/>
      <c r="C832" s="471"/>
      <c r="D832" s="407"/>
      <c r="E832" s="407"/>
      <c r="F832" s="407"/>
      <c r="G832" s="407"/>
      <c r="H832" s="407"/>
      <c r="I832" s="407"/>
      <c r="J832" s="407"/>
      <c r="K832" s="472"/>
      <c r="L832" s="472"/>
      <c r="M832" s="472"/>
      <c r="N832" s="407"/>
      <c r="O832" s="407"/>
      <c r="P832" s="407"/>
      <c r="Q832" s="407"/>
      <c r="R832" s="407"/>
      <c r="S832" s="407"/>
      <c r="T832" s="407"/>
      <c r="U832" s="407"/>
      <c r="V832" s="407"/>
      <c r="W832" s="407"/>
      <c r="X832" s="407"/>
      <c r="Y832" s="407"/>
    </row>
    <row r="833" spans="1:25" x14ac:dyDescent="0.25">
      <c r="A833" s="470"/>
      <c r="B833" s="407"/>
      <c r="C833" s="471"/>
      <c r="D833" s="407"/>
      <c r="E833" s="407"/>
      <c r="F833" s="407"/>
      <c r="G833" s="407"/>
      <c r="H833" s="407"/>
      <c r="I833" s="407"/>
      <c r="J833" s="407"/>
      <c r="K833" s="472"/>
      <c r="L833" s="472"/>
      <c r="M833" s="472"/>
      <c r="N833" s="407"/>
      <c r="O833" s="407"/>
      <c r="P833" s="407"/>
      <c r="Q833" s="407"/>
      <c r="R833" s="407"/>
      <c r="S833" s="407"/>
      <c r="T833" s="407"/>
      <c r="U833" s="407"/>
      <c r="V833" s="407"/>
      <c r="W833" s="407"/>
      <c r="X833" s="407"/>
      <c r="Y833" s="407"/>
    </row>
    <row r="834" spans="1:25" x14ac:dyDescent="0.25">
      <c r="A834" s="470"/>
      <c r="B834" s="407"/>
      <c r="C834" s="471"/>
      <c r="D834" s="407"/>
      <c r="E834" s="407"/>
      <c r="F834" s="407"/>
      <c r="G834" s="407"/>
      <c r="H834" s="407"/>
      <c r="I834" s="407"/>
      <c r="J834" s="407"/>
      <c r="K834" s="472"/>
      <c r="L834" s="472"/>
      <c r="M834" s="472"/>
      <c r="N834" s="407"/>
      <c r="O834" s="407"/>
      <c r="P834" s="407"/>
      <c r="Q834" s="407"/>
      <c r="R834" s="407"/>
      <c r="S834" s="407"/>
      <c r="T834" s="407"/>
      <c r="U834" s="407"/>
      <c r="V834" s="407"/>
      <c r="W834" s="407"/>
      <c r="X834" s="407"/>
      <c r="Y834" s="407"/>
    </row>
    <row r="835" spans="1:25" x14ac:dyDescent="0.25">
      <c r="A835" s="470"/>
      <c r="B835" s="407"/>
      <c r="C835" s="471"/>
      <c r="D835" s="407"/>
      <c r="E835" s="407"/>
      <c r="F835" s="407"/>
      <c r="G835" s="407"/>
      <c r="H835" s="407"/>
      <c r="I835" s="407"/>
      <c r="J835" s="407"/>
      <c r="K835" s="472"/>
      <c r="L835" s="472"/>
      <c r="M835" s="472"/>
      <c r="N835" s="407"/>
      <c r="O835" s="407"/>
      <c r="P835" s="407"/>
      <c r="Q835" s="407"/>
      <c r="R835" s="407"/>
      <c r="S835" s="407"/>
      <c r="T835" s="407"/>
      <c r="U835" s="407"/>
      <c r="V835" s="407"/>
      <c r="W835" s="407"/>
      <c r="X835" s="407"/>
      <c r="Y835" s="407"/>
    </row>
    <row r="836" spans="1:25" x14ac:dyDescent="0.25">
      <c r="A836" s="470"/>
      <c r="B836" s="407"/>
      <c r="C836" s="471"/>
      <c r="D836" s="407"/>
      <c r="E836" s="407"/>
      <c r="F836" s="407"/>
      <c r="G836" s="407"/>
      <c r="H836" s="407"/>
      <c r="I836" s="407"/>
      <c r="J836" s="407"/>
      <c r="K836" s="472"/>
      <c r="L836" s="472"/>
      <c r="M836" s="472"/>
      <c r="N836" s="407"/>
      <c r="O836" s="407"/>
      <c r="P836" s="407"/>
      <c r="Q836" s="407"/>
      <c r="R836" s="407"/>
      <c r="S836" s="407"/>
      <c r="T836" s="407"/>
      <c r="U836" s="407"/>
      <c r="V836" s="407"/>
      <c r="W836" s="407"/>
      <c r="X836" s="407"/>
      <c r="Y836" s="407"/>
    </row>
    <row r="837" spans="1:25" x14ac:dyDescent="0.25">
      <c r="A837" s="470"/>
      <c r="B837" s="407"/>
      <c r="C837" s="471"/>
      <c r="D837" s="407"/>
      <c r="E837" s="407"/>
      <c r="F837" s="407"/>
      <c r="G837" s="407"/>
      <c r="H837" s="407"/>
      <c r="I837" s="407"/>
      <c r="J837" s="407"/>
      <c r="K837" s="472"/>
      <c r="L837" s="472"/>
      <c r="M837" s="472"/>
      <c r="N837" s="407"/>
      <c r="O837" s="407"/>
      <c r="P837" s="407"/>
      <c r="Q837" s="407"/>
      <c r="R837" s="407"/>
      <c r="S837" s="407"/>
      <c r="T837" s="407"/>
      <c r="U837" s="407"/>
      <c r="V837" s="407"/>
      <c r="W837" s="407"/>
      <c r="X837" s="407"/>
      <c r="Y837" s="407"/>
    </row>
    <row r="838" spans="1:25" x14ac:dyDescent="0.25">
      <c r="A838" s="470"/>
      <c r="B838" s="407"/>
      <c r="C838" s="471"/>
      <c r="D838" s="407"/>
      <c r="E838" s="407"/>
      <c r="F838" s="407"/>
      <c r="G838" s="407"/>
      <c r="H838" s="407"/>
      <c r="I838" s="407"/>
      <c r="J838" s="407"/>
      <c r="K838" s="472"/>
      <c r="L838" s="472"/>
      <c r="M838" s="472"/>
      <c r="N838" s="407"/>
      <c r="O838" s="407"/>
      <c r="P838" s="407"/>
      <c r="Q838" s="407"/>
      <c r="R838" s="407"/>
      <c r="S838" s="407"/>
      <c r="T838" s="407"/>
      <c r="U838" s="407"/>
      <c r="V838" s="407"/>
      <c r="W838" s="407"/>
      <c r="X838" s="407"/>
      <c r="Y838" s="407"/>
    </row>
    <row r="839" spans="1:25" x14ac:dyDescent="0.25">
      <c r="A839" s="470"/>
      <c r="B839" s="407"/>
      <c r="C839" s="471"/>
      <c r="D839" s="407"/>
      <c r="E839" s="407"/>
      <c r="F839" s="407"/>
      <c r="G839" s="407"/>
      <c r="H839" s="407"/>
      <c r="I839" s="407"/>
      <c r="J839" s="407"/>
      <c r="K839" s="472"/>
      <c r="L839" s="472"/>
      <c r="M839" s="472"/>
      <c r="N839" s="407"/>
      <c r="O839" s="407"/>
      <c r="P839" s="407"/>
      <c r="Q839" s="407"/>
      <c r="R839" s="407"/>
      <c r="S839" s="407"/>
      <c r="T839" s="407"/>
      <c r="U839" s="407"/>
      <c r="V839" s="407"/>
      <c r="W839" s="407"/>
      <c r="X839" s="407"/>
      <c r="Y839" s="407"/>
    </row>
    <row r="840" spans="1:25" x14ac:dyDescent="0.25">
      <c r="A840" s="470"/>
      <c r="B840" s="407"/>
      <c r="C840" s="471"/>
      <c r="D840" s="407"/>
      <c r="E840" s="407"/>
      <c r="F840" s="407"/>
      <c r="G840" s="407"/>
      <c r="H840" s="407"/>
      <c r="I840" s="407"/>
      <c r="J840" s="407"/>
      <c r="K840" s="472"/>
      <c r="L840" s="472"/>
      <c r="M840" s="472"/>
      <c r="N840" s="407"/>
      <c r="O840" s="407"/>
      <c r="P840" s="407"/>
      <c r="Q840" s="407"/>
      <c r="R840" s="407"/>
      <c r="S840" s="407"/>
      <c r="T840" s="407"/>
      <c r="U840" s="407"/>
      <c r="V840" s="407"/>
      <c r="W840" s="407"/>
      <c r="X840" s="407"/>
      <c r="Y840" s="407"/>
    </row>
    <row r="841" spans="1:25" x14ac:dyDescent="0.25">
      <c r="A841" s="470"/>
      <c r="B841" s="407"/>
      <c r="C841" s="471"/>
      <c r="D841" s="407"/>
      <c r="E841" s="407"/>
      <c r="F841" s="407"/>
      <c r="G841" s="407"/>
      <c r="H841" s="407"/>
      <c r="I841" s="407"/>
      <c r="J841" s="407"/>
      <c r="K841" s="472"/>
      <c r="L841" s="472"/>
      <c r="M841" s="472"/>
      <c r="N841" s="407"/>
      <c r="O841" s="407"/>
      <c r="P841" s="407"/>
      <c r="Q841" s="407"/>
      <c r="R841" s="407"/>
      <c r="S841" s="407"/>
      <c r="T841" s="407"/>
      <c r="U841" s="407"/>
      <c r="V841" s="407"/>
      <c r="W841" s="407"/>
      <c r="X841" s="407"/>
      <c r="Y841" s="407"/>
    </row>
    <row r="842" spans="1:25" x14ac:dyDescent="0.25">
      <c r="A842" s="470"/>
      <c r="B842" s="407"/>
      <c r="C842" s="471"/>
      <c r="D842" s="407"/>
      <c r="E842" s="407"/>
      <c r="F842" s="407"/>
      <c r="G842" s="407"/>
      <c r="H842" s="407"/>
      <c r="I842" s="407"/>
      <c r="J842" s="407"/>
      <c r="K842" s="472"/>
      <c r="L842" s="472"/>
      <c r="M842" s="472"/>
      <c r="N842" s="407"/>
      <c r="O842" s="407"/>
      <c r="P842" s="407"/>
      <c r="Q842" s="407"/>
      <c r="R842" s="407"/>
      <c r="S842" s="407"/>
      <c r="T842" s="407"/>
      <c r="U842" s="407"/>
      <c r="V842" s="407"/>
      <c r="W842" s="407"/>
      <c r="X842" s="407"/>
      <c r="Y842" s="407"/>
    </row>
    <row r="843" spans="1:25" x14ac:dyDescent="0.25">
      <c r="A843" s="470"/>
      <c r="B843" s="407"/>
      <c r="C843" s="471"/>
      <c r="D843" s="407"/>
      <c r="E843" s="407"/>
      <c r="F843" s="407"/>
      <c r="G843" s="407"/>
      <c r="H843" s="407"/>
      <c r="I843" s="407"/>
      <c r="J843" s="407"/>
      <c r="K843" s="472"/>
      <c r="L843" s="472"/>
      <c r="M843" s="472"/>
      <c r="N843" s="407"/>
      <c r="O843" s="407"/>
      <c r="P843" s="407"/>
      <c r="Q843" s="407"/>
      <c r="R843" s="407"/>
      <c r="S843" s="407"/>
      <c r="T843" s="407"/>
      <c r="U843" s="407"/>
      <c r="V843" s="407"/>
      <c r="W843" s="407"/>
      <c r="X843" s="407"/>
      <c r="Y843" s="407"/>
    </row>
    <row r="844" spans="1:25" x14ac:dyDescent="0.25">
      <c r="A844" s="470"/>
      <c r="B844" s="407"/>
      <c r="C844" s="471"/>
      <c r="D844" s="407"/>
      <c r="E844" s="407"/>
      <c r="F844" s="407"/>
      <c r="G844" s="407"/>
      <c r="H844" s="407"/>
      <c r="I844" s="407"/>
      <c r="J844" s="407"/>
      <c r="K844" s="472"/>
      <c r="L844" s="472"/>
      <c r="M844" s="472"/>
      <c r="N844" s="407"/>
      <c r="O844" s="407"/>
      <c r="P844" s="407"/>
      <c r="Q844" s="407"/>
      <c r="R844" s="407"/>
      <c r="S844" s="407"/>
      <c r="T844" s="407"/>
      <c r="U844" s="407"/>
      <c r="V844" s="407"/>
      <c r="W844" s="407"/>
      <c r="X844" s="407"/>
      <c r="Y844" s="407"/>
    </row>
    <row r="845" spans="1:25" x14ac:dyDescent="0.25">
      <c r="A845" s="470"/>
      <c r="B845" s="407"/>
      <c r="C845" s="471"/>
      <c r="D845" s="407"/>
      <c r="E845" s="407"/>
      <c r="F845" s="407"/>
      <c r="G845" s="407"/>
      <c r="H845" s="407"/>
      <c r="I845" s="407"/>
      <c r="J845" s="407"/>
      <c r="K845" s="472"/>
      <c r="L845" s="472"/>
      <c r="M845" s="472"/>
      <c r="N845" s="407"/>
      <c r="O845" s="407"/>
      <c r="P845" s="407"/>
      <c r="Q845" s="407"/>
      <c r="R845" s="407"/>
      <c r="S845" s="407"/>
      <c r="T845" s="407"/>
      <c r="U845" s="407"/>
      <c r="V845" s="407"/>
      <c r="W845" s="407"/>
      <c r="X845" s="407"/>
      <c r="Y845" s="407"/>
    </row>
    <row r="846" spans="1:25" x14ac:dyDescent="0.25">
      <c r="A846" s="470"/>
      <c r="B846" s="407"/>
      <c r="C846" s="471"/>
      <c r="D846" s="407"/>
      <c r="E846" s="407"/>
      <c r="F846" s="407"/>
      <c r="G846" s="407"/>
      <c r="H846" s="407"/>
      <c r="I846" s="407"/>
      <c r="J846" s="407"/>
      <c r="K846" s="472"/>
      <c r="L846" s="472"/>
      <c r="M846" s="472"/>
      <c r="N846" s="407"/>
      <c r="O846" s="407"/>
      <c r="P846" s="407"/>
      <c r="Q846" s="407"/>
      <c r="R846" s="407"/>
      <c r="S846" s="407"/>
      <c r="T846" s="407"/>
      <c r="U846" s="407"/>
      <c r="V846" s="407"/>
      <c r="W846" s="407"/>
      <c r="X846" s="407"/>
      <c r="Y846" s="407"/>
    </row>
    <row r="847" spans="1:25" x14ac:dyDescent="0.25">
      <c r="A847" s="470"/>
      <c r="B847" s="407"/>
      <c r="C847" s="471"/>
      <c r="D847" s="407"/>
      <c r="E847" s="407"/>
      <c r="F847" s="407"/>
      <c r="G847" s="407"/>
      <c r="H847" s="407"/>
      <c r="I847" s="407"/>
      <c r="J847" s="407"/>
      <c r="K847" s="472"/>
      <c r="L847" s="472"/>
      <c r="M847" s="472"/>
      <c r="N847" s="407"/>
      <c r="O847" s="407"/>
      <c r="P847" s="407"/>
      <c r="Q847" s="407"/>
      <c r="R847" s="407"/>
      <c r="S847" s="407"/>
      <c r="T847" s="407"/>
      <c r="U847" s="407"/>
      <c r="V847" s="407"/>
      <c r="W847" s="407"/>
      <c r="X847" s="407"/>
      <c r="Y847" s="407"/>
    </row>
    <row r="848" spans="1:25" x14ac:dyDescent="0.25">
      <c r="A848" s="470"/>
      <c r="B848" s="407"/>
      <c r="C848" s="471"/>
      <c r="D848" s="407"/>
      <c r="E848" s="407"/>
      <c r="F848" s="407"/>
      <c r="G848" s="407"/>
      <c r="H848" s="407"/>
      <c r="I848" s="407"/>
      <c r="J848" s="407"/>
      <c r="K848" s="472"/>
      <c r="L848" s="472"/>
      <c r="M848" s="472"/>
      <c r="N848" s="407"/>
      <c r="O848" s="407"/>
      <c r="P848" s="407"/>
      <c r="Q848" s="407"/>
      <c r="R848" s="407"/>
      <c r="S848" s="407"/>
      <c r="T848" s="407"/>
      <c r="U848" s="407"/>
      <c r="V848" s="407"/>
      <c r="W848" s="407"/>
      <c r="X848" s="407"/>
      <c r="Y848" s="407"/>
    </row>
    <row r="849" spans="1:25" x14ac:dyDescent="0.25">
      <c r="A849" s="470"/>
      <c r="B849" s="407"/>
      <c r="C849" s="471"/>
      <c r="D849" s="407"/>
      <c r="E849" s="407"/>
      <c r="F849" s="407"/>
      <c r="G849" s="407"/>
      <c r="H849" s="407"/>
      <c r="I849" s="407"/>
      <c r="J849" s="407"/>
      <c r="K849" s="472"/>
      <c r="L849" s="472"/>
      <c r="M849" s="472"/>
      <c r="N849" s="407"/>
      <c r="O849" s="407"/>
      <c r="P849" s="407"/>
      <c r="Q849" s="407"/>
      <c r="R849" s="407"/>
      <c r="S849" s="407"/>
      <c r="T849" s="407"/>
      <c r="U849" s="407"/>
      <c r="V849" s="407"/>
      <c r="W849" s="407"/>
      <c r="X849" s="407"/>
      <c r="Y849" s="407"/>
    </row>
    <row r="850" spans="1:25" x14ac:dyDescent="0.25">
      <c r="A850" s="470"/>
      <c r="B850" s="407"/>
      <c r="C850" s="471"/>
      <c r="D850" s="407"/>
      <c r="E850" s="407"/>
      <c r="F850" s="407"/>
      <c r="G850" s="407"/>
      <c r="H850" s="407"/>
      <c r="I850" s="407"/>
      <c r="J850" s="407"/>
      <c r="K850" s="472"/>
      <c r="L850" s="472"/>
      <c r="M850" s="472"/>
      <c r="N850" s="407"/>
      <c r="O850" s="407"/>
      <c r="P850" s="407"/>
      <c r="Q850" s="407"/>
      <c r="R850" s="407"/>
      <c r="S850" s="407"/>
      <c r="T850" s="407"/>
      <c r="U850" s="407"/>
      <c r="V850" s="407"/>
      <c r="W850" s="407"/>
      <c r="X850" s="407"/>
      <c r="Y850" s="407"/>
    </row>
    <row r="851" spans="1:25" x14ac:dyDescent="0.25">
      <c r="A851" s="470"/>
      <c r="B851" s="407"/>
      <c r="C851" s="471"/>
      <c r="D851" s="407"/>
      <c r="E851" s="407"/>
      <c r="F851" s="407"/>
      <c r="G851" s="407"/>
      <c r="H851" s="407"/>
      <c r="I851" s="407"/>
      <c r="J851" s="407"/>
      <c r="K851" s="472"/>
      <c r="L851" s="472"/>
      <c r="M851" s="472"/>
      <c r="N851" s="407"/>
      <c r="O851" s="407"/>
      <c r="P851" s="407"/>
      <c r="Q851" s="407"/>
      <c r="R851" s="407"/>
      <c r="S851" s="407"/>
      <c r="T851" s="407"/>
      <c r="U851" s="407"/>
      <c r="V851" s="407"/>
      <c r="W851" s="407"/>
      <c r="X851" s="407"/>
      <c r="Y851" s="407"/>
    </row>
    <row r="852" spans="1:25" x14ac:dyDescent="0.25">
      <c r="A852" s="470"/>
      <c r="B852" s="407"/>
      <c r="C852" s="471"/>
      <c r="D852" s="407"/>
      <c r="E852" s="407"/>
      <c r="F852" s="407"/>
      <c r="G852" s="407"/>
      <c r="H852" s="407"/>
      <c r="I852" s="407"/>
      <c r="J852" s="407"/>
      <c r="K852" s="472"/>
      <c r="L852" s="472"/>
      <c r="M852" s="472"/>
      <c r="N852" s="407"/>
      <c r="O852" s="407"/>
      <c r="P852" s="407"/>
      <c r="Q852" s="407"/>
      <c r="R852" s="407"/>
      <c r="S852" s="407"/>
      <c r="T852" s="407"/>
      <c r="U852" s="407"/>
      <c r="V852" s="407"/>
      <c r="W852" s="407"/>
      <c r="X852" s="407"/>
      <c r="Y852" s="407"/>
    </row>
    <row r="853" spans="1:25" x14ac:dyDescent="0.25">
      <c r="A853" s="470"/>
      <c r="B853" s="407"/>
      <c r="C853" s="471"/>
      <c r="D853" s="407"/>
      <c r="E853" s="407"/>
      <c r="F853" s="407"/>
      <c r="G853" s="407"/>
      <c r="H853" s="407"/>
      <c r="I853" s="407"/>
      <c r="J853" s="407"/>
      <c r="K853" s="472"/>
      <c r="L853" s="472"/>
      <c r="M853" s="472"/>
      <c r="N853" s="407"/>
      <c r="O853" s="407"/>
      <c r="P853" s="407"/>
      <c r="Q853" s="407"/>
      <c r="R853" s="407"/>
      <c r="S853" s="407"/>
      <c r="T853" s="407"/>
      <c r="U853" s="407"/>
      <c r="V853" s="407"/>
      <c r="W853" s="407"/>
      <c r="X853" s="407"/>
      <c r="Y853" s="407"/>
    </row>
    <row r="854" spans="1:25" x14ac:dyDescent="0.25">
      <c r="A854" s="470"/>
      <c r="B854" s="407"/>
      <c r="C854" s="471"/>
      <c r="D854" s="407"/>
      <c r="E854" s="407"/>
      <c r="F854" s="407"/>
      <c r="G854" s="407"/>
      <c r="H854" s="407"/>
      <c r="I854" s="407"/>
      <c r="J854" s="407"/>
      <c r="K854" s="472"/>
      <c r="L854" s="472"/>
      <c r="M854" s="472"/>
      <c r="N854" s="407"/>
      <c r="O854" s="407"/>
      <c r="P854" s="407"/>
      <c r="Q854" s="407"/>
      <c r="R854" s="407"/>
      <c r="S854" s="407"/>
      <c r="T854" s="407"/>
      <c r="U854" s="407"/>
      <c r="V854" s="407"/>
      <c r="W854" s="407"/>
      <c r="X854" s="407"/>
      <c r="Y854" s="407"/>
    </row>
    <row r="855" spans="1:25" x14ac:dyDescent="0.25">
      <c r="A855" s="470"/>
      <c r="B855" s="407"/>
      <c r="C855" s="471"/>
      <c r="D855" s="407"/>
      <c r="E855" s="407"/>
      <c r="F855" s="407"/>
      <c r="G855" s="407"/>
      <c r="H855" s="407"/>
      <c r="I855" s="407"/>
      <c r="J855" s="407"/>
      <c r="K855" s="472"/>
      <c r="L855" s="472"/>
      <c r="M855" s="472"/>
      <c r="N855" s="407"/>
      <c r="O855" s="407"/>
      <c r="P855" s="407"/>
      <c r="Q855" s="407"/>
      <c r="R855" s="407"/>
      <c r="S855" s="407"/>
      <c r="T855" s="407"/>
      <c r="U855" s="407"/>
      <c r="V855" s="407"/>
      <c r="W855" s="407"/>
      <c r="X855" s="407"/>
      <c r="Y855" s="407"/>
    </row>
    <row r="856" spans="1:25" x14ac:dyDescent="0.25">
      <c r="A856" s="470"/>
      <c r="B856" s="407"/>
      <c r="C856" s="471"/>
      <c r="D856" s="407"/>
      <c r="E856" s="407"/>
      <c r="F856" s="407"/>
      <c r="G856" s="407"/>
      <c r="H856" s="407"/>
      <c r="I856" s="407"/>
      <c r="J856" s="407"/>
      <c r="K856" s="472"/>
      <c r="L856" s="472"/>
      <c r="M856" s="472"/>
      <c r="N856" s="407"/>
      <c r="O856" s="407"/>
      <c r="P856" s="407"/>
      <c r="Q856" s="407"/>
      <c r="R856" s="407"/>
      <c r="S856" s="407"/>
      <c r="T856" s="407"/>
      <c r="U856" s="407"/>
      <c r="V856" s="407"/>
      <c r="W856" s="407"/>
      <c r="X856" s="407"/>
      <c r="Y856" s="407"/>
    </row>
    <row r="857" spans="1:25" x14ac:dyDescent="0.25">
      <c r="A857" s="470"/>
      <c r="B857" s="407"/>
      <c r="C857" s="471"/>
      <c r="D857" s="407"/>
      <c r="E857" s="407"/>
      <c r="F857" s="407"/>
      <c r="G857" s="407"/>
      <c r="H857" s="407"/>
      <c r="I857" s="407"/>
      <c r="J857" s="407"/>
      <c r="K857" s="472"/>
      <c r="L857" s="472"/>
      <c r="M857" s="472"/>
      <c r="N857" s="407"/>
      <c r="O857" s="407"/>
      <c r="P857" s="407"/>
      <c r="Q857" s="407"/>
      <c r="R857" s="407"/>
      <c r="S857" s="407"/>
      <c r="T857" s="407"/>
      <c r="U857" s="407"/>
      <c r="V857" s="407"/>
      <c r="W857" s="407"/>
      <c r="X857" s="407"/>
      <c r="Y857" s="407"/>
    </row>
    <row r="858" spans="1:25" x14ac:dyDescent="0.25">
      <c r="A858" s="470"/>
      <c r="B858" s="407"/>
      <c r="C858" s="471"/>
      <c r="D858" s="407"/>
      <c r="E858" s="407"/>
      <c r="F858" s="407"/>
      <c r="G858" s="407"/>
      <c r="H858" s="407"/>
      <c r="I858" s="407"/>
      <c r="J858" s="407"/>
      <c r="K858" s="472"/>
      <c r="L858" s="472"/>
      <c r="M858" s="472"/>
      <c r="N858" s="407"/>
      <c r="O858" s="407"/>
      <c r="P858" s="407"/>
      <c r="Q858" s="407"/>
      <c r="R858" s="407"/>
      <c r="S858" s="407"/>
      <c r="T858" s="407"/>
      <c r="U858" s="407"/>
      <c r="V858" s="407"/>
      <c r="W858" s="407"/>
      <c r="X858" s="407"/>
      <c r="Y858" s="407"/>
    </row>
    <row r="859" spans="1:25" x14ac:dyDescent="0.25">
      <c r="A859" s="470"/>
      <c r="B859" s="407"/>
      <c r="C859" s="471"/>
      <c r="D859" s="407"/>
      <c r="E859" s="407"/>
      <c r="F859" s="407"/>
      <c r="G859" s="407"/>
      <c r="H859" s="407"/>
      <c r="I859" s="407"/>
      <c r="J859" s="407"/>
      <c r="K859" s="472"/>
      <c r="L859" s="472"/>
      <c r="M859" s="472"/>
      <c r="N859" s="407"/>
      <c r="O859" s="407"/>
      <c r="P859" s="407"/>
      <c r="Q859" s="407"/>
      <c r="R859" s="407"/>
      <c r="S859" s="407"/>
      <c r="T859" s="407"/>
      <c r="U859" s="407"/>
      <c r="V859" s="407"/>
      <c r="W859" s="407"/>
      <c r="X859" s="407"/>
      <c r="Y859" s="407"/>
    </row>
    <row r="860" spans="1:25" x14ac:dyDescent="0.25">
      <c r="A860" s="470"/>
      <c r="B860" s="407"/>
      <c r="C860" s="471"/>
      <c r="D860" s="407"/>
      <c r="E860" s="407"/>
      <c r="F860" s="407"/>
      <c r="G860" s="407"/>
      <c r="H860" s="407"/>
      <c r="I860" s="407"/>
      <c r="J860" s="407"/>
      <c r="K860" s="472"/>
      <c r="L860" s="472"/>
      <c r="M860" s="472"/>
      <c r="N860" s="407"/>
      <c r="O860" s="407"/>
      <c r="P860" s="407"/>
      <c r="Q860" s="407"/>
      <c r="R860" s="407"/>
      <c r="S860" s="407"/>
      <c r="T860" s="407"/>
      <c r="U860" s="407"/>
      <c r="V860" s="407"/>
      <c r="W860" s="407"/>
      <c r="X860" s="407"/>
      <c r="Y860" s="407"/>
    </row>
    <row r="861" spans="1:25" x14ac:dyDescent="0.25">
      <c r="A861" s="470"/>
      <c r="B861" s="407"/>
      <c r="C861" s="471"/>
      <c r="D861" s="407"/>
      <c r="E861" s="407"/>
      <c r="F861" s="407"/>
      <c r="G861" s="407"/>
      <c r="H861" s="407"/>
      <c r="I861" s="407"/>
      <c r="J861" s="407"/>
      <c r="K861" s="472"/>
      <c r="L861" s="472"/>
      <c r="M861" s="472"/>
      <c r="N861" s="407"/>
      <c r="O861" s="407"/>
      <c r="P861" s="407"/>
      <c r="Q861" s="407"/>
      <c r="R861" s="407"/>
      <c r="S861" s="407"/>
      <c r="T861" s="407"/>
      <c r="U861" s="407"/>
      <c r="V861" s="407"/>
      <c r="W861" s="407"/>
      <c r="X861" s="407"/>
      <c r="Y861" s="407"/>
    </row>
    <row r="862" spans="1:25" x14ac:dyDescent="0.25">
      <c r="A862" s="470"/>
      <c r="B862" s="407"/>
      <c r="C862" s="471"/>
      <c r="D862" s="407"/>
      <c r="E862" s="407"/>
      <c r="F862" s="407"/>
      <c r="G862" s="407"/>
      <c r="H862" s="407"/>
      <c r="I862" s="407"/>
      <c r="J862" s="407"/>
      <c r="K862" s="472"/>
      <c r="L862" s="472"/>
      <c r="M862" s="472"/>
      <c r="N862" s="407"/>
      <c r="O862" s="407"/>
      <c r="P862" s="407"/>
      <c r="Q862" s="407"/>
      <c r="R862" s="407"/>
      <c r="S862" s="407"/>
      <c r="T862" s="407"/>
      <c r="U862" s="407"/>
      <c r="V862" s="407"/>
      <c r="W862" s="407"/>
      <c r="X862" s="407"/>
      <c r="Y862" s="407"/>
    </row>
    <row r="863" spans="1:25" x14ac:dyDescent="0.25">
      <c r="A863" s="470"/>
      <c r="B863" s="407"/>
      <c r="C863" s="471"/>
      <c r="D863" s="407"/>
      <c r="E863" s="407"/>
      <c r="F863" s="407"/>
      <c r="G863" s="407"/>
      <c r="H863" s="407"/>
      <c r="I863" s="407"/>
      <c r="J863" s="407"/>
      <c r="K863" s="472"/>
      <c r="L863" s="472"/>
      <c r="M863" s="472"/>
      <c r="N863" s="407"/>
      <c r="O863" s="407"/>
      <c r="P863" s="407"/>
      <c r="Q863" s="407"/>
      <c r="R863" s="407"/>
      <c r="S863" s="407"/>
      <c r="T863" s="407"/>
      <c r="U863" s="407"/>
      <c r="V863" s="407"/>
      <c r="W863" s="407"/>
      <c r="X863" s="407"/>
      <c r="Y863" s="407"/>
    </row>
    <row r="864" spans="1:25" x14ac:dyDescent="0.25">
      <c r="A864" s="470"/>
      <c r="B864" s="407"/>
      <c r="C864" s="471"/>
      <c r="D864" s="407"/>
      <c r="E864" s="407"/>
      <c r="F864" s="407"/>
      <c r="G864" s="407"/>
      <c r="H864" s="407"/>
      <c r="I864" s="407"/>
      <c r="J864" s="407"/>
      <c r="K864" s="472"/>
      <c r="L864" s="472"/>
      <c r="M864" s="472"/>
      <c r="N864" s="407"/>
      <c r="O864" s="407"/>
      <c r="P864" s="407"/>
      <c r="Q864" s="407"/>
      <c r="R864" s="407"/>
      <c r="S864" s="407"/>
      <c r="T864" s="407"/>
      <c r="U864" s="407"/>
      <c r="V864" s="407"/>
      <c r="W864" s="407"/>
      <c r="X864" s="407"/>
      <c r="Y864" s="407"/>
    </row>
    <row r="865" spans="1:25" x14ac:dyDescent="0.25">
      <c r="A865" s="470"/>
      <c r="B865" s="407"/>
      <c r="C865" s="471"/>
      <c r="D865" s="407"/>
      <c r="E865" s="407"/>
      <c r="F865" s="407"/>
      <c r="G865" s="407"/>
      <c r="H865" s="407"/>
      <c r="I865" s="407"/>
      <c r="J865" s="407"/>
      <c r="K865" s="472"/>
      <c r="L865" s="472"/>
      <c r="M865" s="472"/>
      <c r="N865" s="407"/>
      <c r="O865" s="407"/>
      <c r="P865" s="407"/>
      <c r="Q865" s="407"/>
      <c r="R865" s="407"/>
      <c r="S865" s="407"/>
      <c r="T865" s="407"/>
      <c r="U865" s="407"/>
      <c r="V865" s="407"/>
      <c r="W865" s="407"/>
      <c r="X865" s="407"/>
      <c r="Y865" s="407"/>
    </row>
    <row r="866" spans="1:25" x14ac:dyDescent="0.25">
      <c r="A866" s="470"/>
      <c r="B866" s="407"/>
      <c r="C866" s="471"/>
      <c r="D866" s="407"/>
      <c r="E866" s="407"/>
      <c r="F866" s="407"/>
      <c r="G866" s="407"/>
      <c r="H866" s="407"/>
      <c r="I866" s="407"/>
      <c r="J866" s="407"/>
      <c r="K866" s="472"/>
      <c r="L866" s="472"/>
      <c r="M866" s="472"/>
      <c r="N866" s="407"/>
      <c r="O866" s="407"/>
      <c r="P866" s="407"/>
      <c r="Q866" s="407"/>
      <c r="R866" s="407"/>
      <c r="S866" s="407"/>
      <c r="T866" s="407"/>
      <c r="U866" s="407"/>
      <c r="V866" s="407"/>
      <c r="W866" s="407"/>
      <c r="X866" s="407"/>
      <c r="Y866" s="407"/>
    </row>
    <row r="867" spans="1:25" x14ac:dyDescent="0.25">
      <c r="A867" s="470"/>
      <c r="B867" s="407"/>
      <c r="C867" s="471"/>
      <c r="D867" s="407"/>
      <c r="E867" s="407"/>
      <c r="F867" s="407"/>
      <c r="G867" s="407"/>
      <c r="H867" s="407"/>
      <c r="I867" s="407"/>
      <c r="J867" s="407"/>
      <c r="K867" s="472"/>
      <c r="L867" s="472"/>
      <c r="M867" s="472"/>
      <c r="N867" s="407"/>
      <c r="O867" s="407"/>
      <c r="P867" s="407"/>
      <c r="Q867" s="407"/>
      <c r="R867" s="407"/>
      <c r="S867" s="407"/>
      <c r="T867" s="407"/>
      <c r="U867" s="407"/>
      <c r="V867" s="407"/>
      <c r="W867" s="407"/>
      <c r="X867" s="407"/>
      <c r="Y867" s="407"/>
    </row>
    <row r="868" spans="1:25" x14ac:dyDescent="0.25">
      <c r="A868" s="470"/>
      <c r="B868" s="407"/>
      <c r="C868" s="471"/>
      <c r="D868" s="407"/>
      <c r="E868" s="407"/>
      <c r="F868" s="407"/>
      <c r="G868" s="407"/>
      <c r="H868" s="407"/>
      <c r="I868" s="407"/>
      <c r="J868" s="407"/>
      <c r="K868" s="472"/>
      <c r="L868" s="472"/>
      <c r="M868" s="472"/>
      <c r="N868" s="407"/>
      <c r="O868" s="407"/>
      <c r="P868" s="407"/>
      <c r="Q868" s="407"/>
      <c r="R868" s="407"/>
      <c r="S868" s="407"/>
      <c r="T868" s="407"/>
      <c r="U868" s="407"/>
      <c r="V868" s="407"/>
      <c r="W868" s="407"/>
      <c r="X868" s="407"/>
      <c r="Y868" s="407"/>
    </row>
    <row r="869" spans="1:25" x14ac:dyDescent="0.25">
      <c r="A869" s="470"/>
      <c r="B869" s="407"/>
      <c r="C869" s="471"/>
      <c r="D869" s="407"/>
      <c r="E869" s="407"/>
      <c r="F869" s="407"/>
      <c r="G869" s="407"/>
      <c r="H869" s="407"/>
      <c r="I869" s="407"/>
      <c r="J869" s="407"/>
      <c r="K869" s="472"/>
      <c r="L869" s="472"/>
      <c r="M869" s="472"/>
      <c r="N869" s="407"/>
      <c r="O869" s="407"/>
      <c r="P869" s="407"/>
      <c r="Q869" s="407"/>
      <c r="R869" s="407"/>
      <c r="S869" s="407"/>
      <c r="T869" s="407"/>
      <c r="U869" s="407"/>
      <c r="V869" s="407"/>
      <c r="W869" s="407"/>
      <c r="X869" s="407"/>
      <c r="Y869" s="407"/>
    </row>
    <row r="870" spans="1:25" x14ac:dyDescent="0.25">
      <c r="A870" s="470"/>
      <c r="B870" s="407"/>
      <c r="C870" s="471"/>
      <c r="D870" s="407"/>
      <c r="E870" s="407"/>
      <c r="F870" s="407"/>
      <c r="G870" s="407"/>
      <c r="H870" s="407"/>
      <c r="I870" s="407"/>
      <c r="J870" s="407"/>
      <c r="K870" s="472"/>
      <c r="L870" s="472"/>
      <c r="M870" s="472"/>
      <c r="N870" s="407"/>
      <c r="O870" s="407"/>
      <c r="P870" s="407"/>
      <c r="Q870" s="407"/>
      <c r="R870" s="407"/>
      <c r="S870" s="407"/>
      <c r="T870" s="407"/>
      <c r="U870" s="407"/>
      <c r="V870" s="407"/>
      <c r="W870" s="407"/>
      <c r="X870" s="407"/>
      <c r="Y870" s="407"/>
    </row>
    <row r="871" spans="1:25" x14ac:dyDescent="0.25">
      <c r="A871" s="470"/>
      <c r="B871" s="407"/>
      <c r="C871" s="471"/>
      <c r="D871" s="407"/>
      <c r="E871" s="407"/>
      <c r="F871" s="407"/>
      <c r="G871" s="407"/>
      <c r="H871" s="407"/>
      <c r="I871" s="407"/>
      <c r="J871" s="407"/>
      <c r="K871" s="472"/>
      <c r="L871" s="472"/>
      <c r="M871" s="472"/>
      <c r="N871" s="407"/>
      <c r="O871" s="407"/>
      <c r="P871" s="407"/>
      <c r="Q871" s="407"/>
      <c r="R871" s="407"/>
      <c r="S871" s="407"/>
      <c r="T871" s="407"/>
      <c r="U871" s="407"/>
      <c r="V871" s="407"/>
      <c r="W871" s="407"/>
      <c r="X871" s="407"/>
      <c r="Y871" s="407"/>
    </row>
    <row r="872" spans="1:25" x14ac:dyDescent="0.25">
      <c r="A872" s="470"/>
      <c r="B872" s="407"/>
      <c r="C872" s="471"/>
      <c r="D872" s="407"/>
      <c r="E872" s="407"/>
      <c r="F872" s="407"/>
      <c r="G872" s="407"/>
      <c r="H872" s="407"/>
      <c r="I872" s="407"/>
      <c r="J872" s="407"/>
      <c r="K872" s="472"/>
      <c r="L872" s="472"/>
      <c r="M872" s="472"/>
      <c r="N872" s="407"/>
      <c r="O872" s="407"/>
      <c r="P872" s="407"/>
      <c r="Q872" s="407"/>
      <c r="R872" s="407"/>
      <c r="S872" s="407"/>
      <c r="T872" s="407"/>
      <c r="U872" s="407"/>
      <c r="V872" s="407"/>
      <c r="W872" s="407"/>
      <c r="X872" s="407"/>
      <c r="Y872" s="407"/>
    </row>
    <row r="873" spans="1:25" x14ac:dyDescent="0.25">
      <c r="A873" s="470"/>
      <c r="B873" s="407"/>
      <c r="C873" s="471"/>
      <c r="D873" s="407"/>
      <c r="E873" s="407"/>
      <c r="F873" s="407"/>
      <c r="G873" s="407"/>
      <c r="H873" s="407"/>
      <c r="I873" s="407"/>
      <c r="J873" s="407"/>
      <c r="K873" s="472"/>
      <c r="L873" s="472"/>
      <c r="M873" s="472"/>
      <c r="N873" s="407"/>
      <c r="O873" s="407"/>
      <c r="P873" s="407"/>
      <c r="Q873" s="407"/>
      <c r="R873" s="407"/>
      <c r="S873" s="407"/>
      <c r="T873" s="407"/>
      <c r="U873" s="407"/>
      <c r="V873" s="407"/>
      <c r="W873" s="407"/>
      <c r="X873" s="407"/>
      <c r="Y873" s="407"/>
    </row>
    <row r="874" spans="1:25" x14ac:dyDescent="0.25">
      <c r="A874" s="470"/>
      <c r="B874" s="407"/>
      <c r="C874" s="471"/>
      <c r="D874" s="407"/>
      <c r="E874" s="407"/>
      <c r="F874" s="407"/>
      <c r="G874" s="407"/>
      <c r="H874" s="407"/>
      <c r="I874" s="407"/>
      <c r="J874" s="407"/>
      <c r="K874" s="472"/>
      <c r="L874" s="472"/>
      <c r="M874" s="472"/>
      <c r="N874" s="407"/>
      <c r="O874" s="407"/>
      <c r="P874" s="407"/>
      <c r="Q874" s="407"/>
      <c r="R874" s="407"/>
      <c r="S874" s="407"/>
      <c r="T874" s="407"/>
      <c r="U874" s="407"/>
      <c r="V874" s="407"/>
      <c r="W874" s="407"/>
      <c r="X874" s="407"/>
      <c r="Y874" s="407"/>
    </row>
    <row r="875" spans="1:25" x14ac:dyDescent="0.25">
      <c r="A875" s="470"/>
      <c r="B875" s="407"/>
      <c r="C875" s="471"/>
      <c r="D875" s="407"/>
      <c r="E875" s="407"/>
      <c r="F875" s="407"/>
      <c r="G875" s="407"/>
      <c r="H875" s="407"/>
      <c r="I875" s="407"/>
      <c r="J875" s="407"/>
      <c r="K875" s="472"/>
      <c r="L875" s="472"/>
      <c r="M875" s="472"/>
      <c r="N875" s="407"/>
      <c r="O875" s="407"/>
      <c r="P875" s="407"/>
      <c r="Q875" s="407"/>
      <c r="R875" s="407"/>
      <c r="S875" s="407"/>
      <c r="T875" s="407"/>
      <c r="U875" s="407"/>
      <c r="V875" s="407"/>
      <c r="W875" s="407"/>
      <c r="X875" s="407"/>
      <c r="Y875" s="407"/>
    </row>
    <row r="876" spans="1:25" x14ac:dyDescent="0.25">
      <c r="A876" s="470"/>
      <c r="B876" s="407"/>
      <c r="C876" s="471"/>
      <c r="D876" s="407"/>
      <c r="E876" s="407"/>
      <c r="F876" s="407"/>
      <c r="G876" s="407"/>
      <c r="H876" s="407"/>
      <c r="I876" s="407"/>
      <c r="J876" s="407"/>
      <c r="K876" s="472"/>
      <c r="L876" s="472"/>
      <c r="M876" s="472"/>
      <c r="N876" s="407"/>
      <c r="O876" s="407"/>
      <c r="P876" s="407"/>
      <c r="Q876" s="407"/>
      <c r="R876" s="407"/>
      <c r="S876" s="407"/>
      <c r="T876" s="407"/>
      <c r="U876" s="407"/>
      <c r="V876" s="407"/>
      <c r="W876" s="407"/>
      <c r="X876" s="407"/>
      <c r="Y876" s="407"/>
    </row>
    <row r="877" spans="1:25" x14ac:dyDescent="0.25">
      <c r="A877" s="470"/>
      <c r="B877" s="407"/>
      <c r="C877" s="471"/>
      <c r="D877" s="407"/>
      <c r="E877" s="407"/>
      <c r="F877" s="407"/>
      <c r="G877" s="407"/>
      <c r="H877" s="407"/>
      <c r="I877" s="407"/>
      <c r="J877" s="407"/>
      <c r="K877" s="472"/>
      <c r="L877" s="472"/>
      <c r="M877" s="472"/>
      <c r="N877" s="407"/>
      <c r="O877" s="407"/>
      <c r="P877" s="407"/>
      <c r="Q877" s="407"/>
      <c r="R877" s="407"/>
      <c r="S877" s="407"/>
      <c r="T877" s="407"/>
      <c r="U877" s="407"/>
      <c r="V877" s="407"/>
      <c r="W877" s="407"/>
      <c r="X877" s="407"/>
      <c r="Y877" s="407"/>
    </row>
    <row r="878" spans="1:25" x14ac:dyDescent="0.25">
      <c r="A878" s="470"/>
      <c r="B878" s="407"/>
      <c r="C878" s="471"/>
      <c r="D878" s="407"/>
      <c r="E878" s="407"/>
      <c r="F878" s="407"/>
      <c r="G878" s="407"/>
      <c r="H878" s="407"/>
      <c r="I878" s="407"/>
      <c r="J878" s="407"/>
      <c r="K878" s="472"/>
      <c r="L878" s="472"/>
      <c r="M878" s="472"/>
      <c r="N878" s="407"/>
      <c r="O878" s="407"/>
      <c r="P878" s="407"/>
      <c r="Q878" s="407"/>
      <c r="R878" s="407"/>
      <c r="S878" s="407"/>
      <c r="T878" s="407"/>
      <c r="U878" s="407"/>
      <c r="V878" s="407"/>
      <c r="W878" s="407"/>
      <c r="X878" s="407"/>
      <c r="Y878" s="407"/>
    </row>
    <row r="879" spans="1:25" x14ac:dyDescent="0.25">
      <c r="A879" s="470"/>
      <c r="B879" s="407"/>
      <c r="C879" s="471"/>
      <c r="D879" s="407"/>
      <c r="E879" s="407"/>
      <c r="F879" s="407"/>
      <c r="G879" s="407"/>
      <c r="H879" s="407"/>
      <c r="I879" s="407"/>
      <c r="J879" s="407"/>
      <c r="K879" s="472"/>
      <c r="L879" s="472"/>
      <c r="M879" s="472"/>
      <c r="N879" s="407"/>
      <c r="O879" s="407"/>
      <c r="P879" s="407"/>
      <c r="Q879" s="407"/>
      <c r="R879" s="407"/>
      <c r="S879" s="407"/>
      <c r="T879" s="407"/>
      <c r="U879" s="407"/>
      <c r="V879" s="407"/>
      <c r="W879" s="407"/>
      <c r="X879" s="407"/>
      <c r="Y879" s="407"/>
    </row>
    <row r="880" spans="1:25" x14ac:dyDescent="0.25">
      <c r="A880" s="470"/>
      <c r="B880" s="407"/>
      <c r="C880" s="471"/>
      <c r="D880" s="407"/>
      <c r="E880" s="407"/>
      <c r="F880" s="407"/>
      <c r="G880" s="407"/>
      <c r="H880" s="407"/>
      <c r="I880" s="407"/>
      <c r="J880" s="407"/>
      <c r="K880" s="472"/>
      <c r="L880" s="472"/>
      <c r="M880" s="472"/>
      <c r="N880" s="407"/>
      <c r="O880" s="407"/>
      <c r="P880" s="407"/>
      <c r="Q880" s="407"/>
      <c r="R880" s="407"/>
      <c r="S880" s="407"/>
      <c r="T880" s="407"/>
      <c r="U880" s="407"/>
      <c r="V880" s="407"/>
      <c r="W880" s="407"/>
      <c r="X880" s="407"/>
      <c r="Y880" s="407"/>
    </row>
    <row r="881" spans="1:25" x14ac:dyDescent="0.25">
      <c r="A881" s="470"/>
      <c r="B881" s="407"/>
      <c r="C881" s="471"/>
      <c r="D881" s="407"/>
      <c r="E881" s="407"/>
      <c r="F881" s="407"/>
      <c r="G881" s="407"/>
      <c r="H881" s="407"/>
      <c r="I881" s="407"/>
      <c r="J881" s="407"/>
      <c r="K881" s="472"/>
      <c r="L881" s="472"/>
      <c r="M881" s="472"/>
      <c r="N881" s="407"/>
      <c r="O881" s="407"/>
      <c r="P881" s="407"/>
      <c r="Q881" s="407"/>
      <c r="R881" s="407"/>
      <c r="S881" s="407"/>
      <c r="T881" s="407"/>
      <c r="U881" s="407"/>
      <c r="V881" s="407"/>
      <c r="W881" s="407"/>
      <c r="X881" s="407"/>
      <c r="Y881" s="407"/>
    </row>
    <row r="882" spans="1:25" x14ac:dyDescent="0.25">
      <c r="A882" s="470"/>
      <c r="B882" s="407"/>
      <c r="C882" s="471"/>
      <c r="D882" s="407"/>
      <c r="E882" s="407"/>
      <c r="F882" s="407"/>
      <c r="G882" s="407"/>
      <c r="H882" s="407"/>
      <c r="I882" s="407"/>
      <c r="J882" s="407"/>
      <c r="K882" s="472"/>
      <c r="L882" s="472"/>
      <c r="M882" s="472"/>
      <c r="N882" s="407"/>
      <c r="O882" s="407"/>
      <c r="P882" s="407"/>
      <c r="Q882" s="407"/>
      <c r="R882" s="407"/>
      <c r="S882" s="407"/>
      <c r="T882" s="407"/>
      <c r="U882" s="407"/>
      <c r="V882" s="407"/>
      <c r="W882" s="407"/>
      <c r="X882" s="407"/>
      <c r="Y882" s="407"/>
    </row>
    <row r="883" spans="1:25" x14ac:dyDescent="0.25">
      <c r="A883" s="470"/>
      <c r="B883" s="407"/>
      <c r="C883" s="471"/>
      <c r="D883" s="407"/>
      <c r="E883" s="407"/>
      <c r="F883" s="407"/>
      <c r="G883" s="407"/>
      <c r="H883" s="407"/>
      <c r="I883" s="407"/>
      <c r="J883" s="407"/>
      <c r="K883" s="472"/>
      <c r="L883" s="472"/>
      <c r="M883" s="472"/>
      <c r="N883" s="407"/>
      <c r="O883" s="407"/>
      <c r="P883" s="407"/>
      <c r="Q883" s="407"/>
      <c r="R883" s="407"/>
      <c r="S883" s="407"/>
      <c r="T883" s="407"/>
      <c r="U883" s="407"/>
      <c r="V883" s="407"/>
      <c r="W883" s="407"/>
      <c r="X883" s="407"/>
      <c r="Y883" s="407"/>
    </row>
    <row r="884" spans="1:25" x14ac:dyDescent="0.25">
      <c r="A884" s="470"/>
      <c r="B884" s="407"/>
      <c r="C884" s="471"/>
      <c r="D884" s="407"/>
      <c r="E884" s="407"/>
      <c r="F884" s="407"/>
      <c r="G884" s="407"/>
      <c r="H884" s="407"/>
      <c r="I884" s="407"/>
      <c r="J884" s="407"/>
      <c r="K884" s="472"/>
      <c r="L884" s="472"/>
      <c r="M884" s="472"/>
      <c r="N884" s="407"/>
      <c r="O884" s="407"/>
      <c r="P884" s="407"/>
      <c r="Q884" s="407"/>
      <c r="R884" s="407"/>
      <c r="S884" s="407"/>
      <c r="T884" s="407"/>
      <c r="U884" s="407"/>
      <c r="V884" s="407"/>
      <c r="W884" s="407"/>
      <c r="X884" s="407"/>
      <c r="Y884" s="407"/>
    </row>
    <row r="885" spans="1:25" x14ac:dyDescent="0.25">
      <c r="A885" s="470"/>
      <c r="B885" s="407"/>
      <c r="C885" s="471"/>
      <c r="D885" s="407"/>
      <c r="E885" s="407"/>
      <c r="F885" s="407"/>
      <c r="G885" s="407"/>
      <c r="H885" s="407"/>
      <c r="I885" s="407"/>
      <c r="J885" s="407"/>
      <c r="K885" s="472"/>
      <c r="L885" s="472"/>
      <c r="M885" s="472"/>
      <c r="N885" s="407"/>
      <c r="O885" s="407"/>
      <c r="P885" s="407"/>
      <c r="Q885" s="407"/>
      <c r="R885" s="407"/>
      <c r="S885" s="407"/>
      <c r="T885" s="407"/>
      <c r="U885" s="407"/>
      <c r="V885" s="407"/>
      <c r="W885" s="407"/>
      <c r="X885" s="407"/>
      <c r="Y885" s="407"/>
    </row>
    <row r="886" spans="1:25" x14ac:dyDescent="0.25">
      <c r="A886" s="470"/>
      <c r="B886" s="407"/>
      <c r="C886" s="471"/>
      <c r="D886" s="407"/>
      <c r="E886" s="407"/>
      <c r="F886" s="407"/>
      <c r="G886" s="407"/>
      <c r="H886" s="407"/>
      <c r="I886" s="407"/>
      <c r="J886" s="407"/>
      <c r="K886" s="472"/>
      <c r="L886" s="472"/>
      <c r="M886" s="472"/>
      <c r="N886" s="407"/>
      <c r="O886" s="407"/>
      <c r="P886" s="407"/>
      <c r="Q886" s="407"/>
      <c r="R886" s="407"/>
      <c r="S886" s="407"/>
      <c r="T886" s="407"/>
      <c r="U886" s="407"/>
      <c r="V886" s="407"/>
      <c r="W886" s="407"/>
      <c r="X886" s="407"/>
      <c r="Y886" s="407"/>
    </row>
    <row r="887" spans="1:25" x14ac:dyDescent="0.25">
      <c r="A887" s="470"/>
      <c r="B887" s="407"/>
      <c r="C887" s="471"/>
      <c r="D887" s="407"/>
      <c r="E887" s="407"/>
      <c r="F887" s="407"/>
      <c r="G887" s="407"/>
      <c r="H887" s="407"/>
      <c r="I887" s="407"/>
      <c r="J887" s="407"/>
      <c r="K887" s="472"/>
      <c r="L887" s="472"/>
      <c r="M887" s="472"/>
      <c r="N887" s="407"/>
      <c r="O887" s="407"/>
      <c r="P887" s="407"/>
      <c r="Q887" s="407"/>
      <c r="R887" s="407"/>
      <c r="S887" s="407"/>
      <c r="T887" s="407"/>
      <c r="U887" s="407"/>
      <c r="V887" s="407"/>
      <c r="W887" s="407"/>
      <c r="X887" s="407"/>
      <c r="Y887" s="407"/>
    </row>
    <row r="888" spans="1:25" x14ac:dyDescent="0.25">
      <c r="A888" s="470"/>
      <c r="B888" s="407"/>
      <c r="C888" s="471"/>
      <c r="D888" s="407"/>
      <c r="E888" s="407"/>
      <c r="F888" s="407"/>
      <c r="G888" s="407"/>
      <c r="H888" s="407"/>
      <c r="I888" s="407"/>
      <c r="J888" s="407"/>
      <c r="K888" s="472"/>
      <c r="L888" s="472"/>
      <c r="M888" s="472"/>
      <c r="N888" s="407"/>
      <c r="O888" s="407"/>
      <c r="P888" s="407"/>
      <c r="Q888" s="407"/>
      <c r="R888" s="407"/>
      <c r="S888" s="407"/>
      <c r="T888" s="407"/>
      <c r="U888" s="407"/>
      <c r="V888" s="407"/>
      <c r="W888" s="407"/>
      <c r="X888" s="407"/>
      <c r="Y888" s="407"/>
    </row>
    <row r="889" spans="1:25" x14ac:dyDescent="0.25">
      <c r="A889" s="470"/>
      <c r="B889" s="407"/>
      <c r="C889" s="471"/>
      <c r="D889" s="407"/>
      <c r="E889" s="407"/>
      <c r="F889" s="407"/>
      <c r="G889" s="407"/>
      <c r="H889" s="407"/>
      <c r="I889" s="407"/>
      <c r="J889" s="407"/>
      <c r="K889" s="472"/>
      <c r="L889" s="472"/>
      <c r="M889" s="472"/>
      <c r="N889" s="407"/>
      <c r="O889" s="407"/>
      <c r="P889" s="407"/>
      <c r="Q889" s="407"/>
      <c r="R889" s="407"/>
      <c r="S889" s="407"/>
      <c r="T889" s="407"/>
      <c r="U889" s="407"/>
      <c r="V889" s="407"/>
      <c r="W889" s="407"/>
      <c r="X889" s="407"/>
      <c r="Y889" s="407"/>
    </row>
    <row r="890" spans="1:25" x14ac:dyDescent="0.25">
      <c r="A890" s="470"/>
      <c r="B890" s="407"/>
      <c r="C890" s="471"/>
      <c r="D890" s="407"/>
      <c r="E890" s="407"/>
      <c r="F890" s="407"/>
      <c r="G890" s="407"/>
      <c r="H890" s="407"/>
      <c r="I890" s="407"/>
      <c r="J890" s="407"/>
      <c r="K890" s="472"/>
      <c r="L890" s="472"/>
      <c r="M890" s="472"/>
      <c r="N890" s="407"/>
      <c r="O890" s="407"/>
      <c r="P890" s="407"/>
      <c r="Q890" s="407"/>
      <c r="R890" s="407"/>
      <c r="S890" s="407"/>
      <c r="T890" s="407"/>
      <c r="U890" s="407"/>
      <c r="V890" s="407"/>
      <c r="W890" s="407"/>
      <c r="X890" s="407"/>
      <c r="Y890" s="407"/>
    </row>
    <row r="891" spans="1:25" x14ac:dyDescent="0.25">
      <c r="A891" s="470"/>
      <c r="B891" s="407"/>
      <c r="C891" s="471"/>
      <c r="D891" s="407"/>
      <c r="E891" s="407"/>
      <c r="F891" s="407"/>
      <c r="G891" s="407"/>
      <c r="H891" s="407"/>
      <c r="I891" s="407"/>
      <c r="J891" s="407"/>
      <c r="K891" s="472"/>
      <c r="L891" s="472"/>
      <c r="M891" s="472"/>
      <c r="N891" s="407"/>
      <c r="O891" s="407"/>
      <c r="P891" s="407"/>
      <c r="Q891" s="407"/>
      <c r="R891" s="407"/>
      <c r="S891" s="407"/>
      <c r="T891" s="407"/>
      <c r="U891" s="407"/>
      <c r="V891" s="407"/>
      <c r="W891" s="407"/>
      <c r="X891" s="407"/>
      <c r="Y891" s="407"/>
    </row>
    <row r="892" spans="1:25" x14ac:dyDescent="0.25">
      <c r="A892" s="470"/>
      <c r="B892" s="407"/>
      <c r="C892" s="471"/>
      <c r="D892" s="407"/>
      <c r="E892" s="407"/>
      <c r="F892" s="407"/>
      <c r="G892" s="407"/>
      <c r="H892" s="407"/>
      <c r="I892" s="407"/>
      <c r="J892" s="407"/>
      <c r="K892" s="472"/>
      <c r="L892" s="472"/>
      <c r="M892" s="472"/>
      <c r="N892" s="407"/>
      <c r="O892" s="407"/>
      <c r="P892" s="407"/>
      <c r="Q892" s="407"/>
      <c r="R892" s="407"/>
      <c r="S892" s="407"/>
      <c r="T892" s="407"/>
      <c r="U892" s="407"/>
      <c r="V892" s="407"/>
      <c r="W892" s="407"/>
      <c r="X892" s="407"/>
      <c r="Y892" s="407"/>
    </row>
    <row r="893" spans="1:25" x14ac:dyDescent="0.25">
      <c r="A893" s="470"/>
      <c r="B893" s="407"/>
      <c r="C893" s="471"/>
      <c r="D893" s="407"/>
      <c r="E893" s="407"/>
      <c r="F893" s="407"/>
      <c r="G893" s="407"/>
      <c r="H893" s="407"/>
      <c r="I893" s="407"/>
      <c r="J893" s="407"/>
      <c r="K893" s="472"/>
      <c r="L893" s="472"/>
      <c r="M893" s="472"/>
      <c r="N893" s="407"/>
      <c r="O893" s="407"/>
      <c r="P893" s="407"/>
      <c r="Q893" s="407"/>
      <c r="R893" s="407"/>
      <c r="S893" s="407"/>
      <c r="T893" s="407"/>
      <c r="U893" s="407"/>
      <c r="V893" s="407"/>
      <c r="W893" s="407"/>
      <c r="X893" s="407"/>
      <c r="Y893" s="407"/>
    </row>
    <row r="894" spans="1:25" x14ac:dyDescent="0.25">
      <c r="A894" s="470"/>
      <c r="B894" s="407"/>
      <c r="C894" s="471"/>
      <c r="D894" s="407"/>
      <c r="E894" s="407"/>
      <c r="F894" s="407"/>
      <c r="G894" s="407"/>
      <c r="H894" s="407"/>
      <c r="I894" s="407"/>
      <c r="J894" s="407"/>
      <c r="K894" s="472"/>
      <c r="L894" s="472"/>
      <c r="M894" s="472"/>
      <c r="N894" s="407"/>
      <c r="O894" s="407"/>
      <c r="P894" s="407"/>
      <c r="Q894" s="407"/>
      <c r="R894" s="407"/>
      <c r="S894" s="407"/>
      <c r="T894" s="407"/>
      <c r="U894" s="407"/>
      <c r="V894" s="407"/>
      <c r="W894" s="407"/>
      <c r="X894" s="407"/>
      <c r="Y894" s="407"/>
    </row>
    <row r="895" spans="1:25" x14ac:dyDescent="0.25">
      <c r="A895" s="470"/>
      <c r="B895" s="407"/>
      <c r="C895" s="471"/>
      <c r="D895" s="407"/>
      <c r="E895" s="407"/>
      <c r="F895" s="407"/>
      <c r="G895" s="407"/>
      <c r="H895" s="407"/>
      <c r="I895" s="407"/>
      <c r="J895" s="407"/>
      <c r="K895" s="472"/>
      <c r="L895" s="472"/>
      <c r="M895" s="472"/>
      <c r="N895" s="407"/>
      <c r="O895" s="407"/>
      <c r="P895" s="407"/>
      <c r="Q895" s="407"/>
      <c r="R895" s="407"/>
      <c r="S895" s="407"/>
      <c r="T895" s="407"/>
      <c r="U895" s="407"/>
      <c r="V895" s="407"/>
      <c r="W895" s="407"/>
      <c r="X895" s="407"/>
      <c r="Y895" s="407"/>
    </row>
    <row r="896" spans="1:25" x14ac:dyDescent="0.25">
      <c r="A896" s="470"/>
      <c r="B896" s="407"/>
      <c r="C896" s="471"/>
      <c r="D896" s="407"/>
      <c r="E896" s="407"/>
      <c r="F896" s="407"/>
      <c r="G896" s="407"/>
      <c r="H896" s="407"/>
      <c r="I896" s="407"/>
      <c r="J896" s="407"/>
      <c r="K896" s="472"/>
      <c r="L896" s="472"/>
      <c r="M896" s="472"/>
      <c r="N896" s="407"/>
      <c r="O896" s="407"/>
      <c r="P896" s="407"/>
      <c r="Q896" s="407"/>
      <c r="R896" s="407"/>
      <c r="S896" s="407"/>
      <c r="T896" s="407"/>
      <c r="U896" s="407"/>
      <c r="V896" s="407"/>
      <c r="W896" s="407"/>
      <c r="X896" s="407"/>
      <c r="Y896" s="407"/>
    </row>
    <row r="897" spans="1:25" x14ac:dyDescent="0.25">
      <c r="A897" s="470"/>
      <c r="B897" s="407"/>
      <c r="C897" s="471"/>
      <c r="D897" s="407"/>
      <c r="E897" s="407"/>
      <c r="F897" s="407"/>
      <c r="G897" s="407"/>
      <c r="H897" s="407"/>
      <c r="I897" s="407"/>
      <c r="J897" s="407"/>
      <c r="K897" s="472"/>
      <c r="L897" s="472"/>
      <c r="M897" s="472"/>
      <c r="N897" s="407"/>
      <c r="O897" s="407"/>
      <c r="P897" s="407"/>
      <c r="Q897" s="407"/>
      <c r="R897" s="407"/>
      <c r="S897" s="407"/>
      <c r="T897" s="407"/>
      <c r="U897" s="407"/>
      <c r="V897" s="407"/>
      <c r="W897" s="407"/>
      <c r="X897" s="407"/>
      <c r="Y897" s="407"/>
    </row>
    <row r="898" spans="1:25" x14ac:dyDescent="0.25">
      <c r="A898" s="470"/>
      <c r="B898" s="407"/>
      <c r="C898" s="471"/>
      <c r="D898" s="407"/>
      <c r="E898" s="407"/>
      <c r="F898" s="407"/>
      <c r="G898" s="407"/>
      <c r="H898" s="407"/>
      <c r="I898" s="407"/>
      <c r="J898" s="407"/>
      <c r="K898" s="472"/>
      <c r="L898" s="472"/>
      <c r="M898" s="472"/>
      <c r="N898" s="407"/>
      <c r="O898" s="407"/>
      <c r="P898" s="407"/>
      <c r="Q898" s="407"/>
      <c r="R898" s="407"/>
      <c r="S898" s="407"/>
      <c r="T898" s="407"/>
      <c r="U898" s="407"/>
      <c r="V898" s="407"/>
      <c r="W898" s="407"/>
      <c r="X898" s="407"/>
      <c r="Y898" s="407"/>
    </row>
    <row r="899" spans="1:25" x14ac:dyDescent="0.25">
      <c r="A899" s="470"/>
      <c r="B899" s="407"/>
      <c r="C899" s="471"/>
      <c r="D899" s="407"/>
      <c r="E899" s="407"/>
      <c r="F899" s="407"/>
      <c r="G899" s="407"/>
      <c r="H899" s="407"/>
      <c r="I899" s="407"/>
      <c r="J899" s="407"/>
      <c r="K899" s="472"/>
      <c r="L899" s="472"/>
      <c r="M899" s="472"/>
      <c r="N899" s="407"/>
      <c r="O899" s="407"/>
      <c r="P899" s="407"/>
      <c r="Q899" s="407"/>
      <c r="R899" s="407"/>
      <c r="S899" s="407"/>
      <c r="T899" s="407"/>
      <c r="U899" s="407"/>
      <c r="V899" s="407"/>
      <c r="W899" s="407"/>
      <c r="X899" s="407"/>
      <c r="Y899" s="407"/>
    </row>
    <row r="900" spans="1:25" x14ac:dyDescent="0.25">
      <c r="A900" s="470"/>
      <c r="B900" s="407"/>
      <c r="C900" s="471"/>
      <c r="D900" s="407"/>
      <c r="E900" s="407"/>
      <c r="F900" s="407"/>
      <c r="G900" s="407"/>
      <c r="H900" s="407"/>
      <c r="I900" s="407"/>
      <c r="J900" s="407"/>
      <c r="K900" s="472"/>
      <c r="L900" s="472"/>
      <c r="M900" s="472"/>
      <c r="N900" s="407"/>
      <c r="O900" s="407"/>
      <c r="P900" s="407"/>
      <c r="Q900" s="407"/>
      <c r="R900" s="407"/>
      <c r="S900" s="407"/>
      <c r="T900" s="407"/>
      <c r="U900" s="407"/>
      <c r="V900" s="407"/>
      <c r="W900" s="407"/>
      <c r="X900" s="407"/>
      <c r="Y900" s="407"/>
    </row>
    <row r="901" spans="1:25" x14ac:dyDescent="0.25">
      <c r="A901" s="470"/>
      <c r="B901" s="407"/>
      <c r="C901" s="471"/>
      <c r="D901" s="407"/>
      <c r="E901" s="407"/>
      <c r="F901" s="407"/>
      <c r="G901" s="407"/>
      <c r="H901" s="407"/>
      <c r="I901" s="407"/>
      <c r="J901" s="407"/>
      <c r="K901" s="472"/>
      <c r="L901" s="472"/>
      <c r="M901" s="472"/>
      <c r="N901" s="407"/>
      <c r="O901" s="407"/>
      <c r="P901" s="407"/>
      <c r="Q901" s="407"/>
      <c r="R901" s="407"/>
      <c r="S901" s="407"/>
      <c r="T901" s="407"/>
      <c r="U901" s="407"/>
      <c r="V901" s="407"/>
      <c r="W901" s="407"/>
      <c r="X901" s="407"/>
      <c r="Y901" s="407"/>
    </row>
    <row r="902" spans="1:25" x14ac:dyDescent="0.25">
      <c r="A902" s="470"/>
      <c r="B902" s="407"/>
      <c r="C902" s="471"/>
      <c r="D902" s="407"/>
      <c r="E902" s="407"/>
      <c r="F902" s="407"/>
      <c r="G902" s="407"/>
      <c r="H902" s="407"/>
      <c r="I902" s="407"/>
      <c r="J902" s="407"/>
      <c r="K902" s="472"/>
      <c r="L902" s="472"/>
      <c r="M902" s="472"/>
      <c r="N902" s="407"/>
      <c r="O902" s="407"/>
      <c r="P902" s="407"/>
      <c r="Q902" s="407"/>
      <c r="R902" s="407"/>
      <c r="S902" s="407"/>
      <c r="T902" s="407"/>
      <c r="U902" s="407"/>
      <c r="V902" s="407"/>
      <c r="W902" s="407"/>
      <c r="X902" s="407"/>
      <c r="Y902" s="407"/>
    </row>
    <row r="903" spans="1:25" x14ac:dyDescent="0.25">
      <c r="A903" s="470"/>
      <c r="B903" s="407"/>
      <c r="C903" s="471"/>
      <c r="D903" s="407"/>
      <c r="E903" s="407"/>
      <c r="F903" s="407"/>
      <c r="G903" s="407"/>
      <c r="H903" s="407"/>
      <c r="I903" s="407"/>
      <c r="J903" s="407"/>
      <c r="K903" s="472"/>
      <c r="L903" s="472"/>
      <c r="M903" s="472"/>
      <c r="N903" s="407"/>
      <c r="O903" s="407"/>
      <c r="P903" s="407"/>
      <c r="Q903" s="407"/>
      <c r="R903" s="407"/>
      <c r="S903" s="407"/>
      <c r="T903" s="407"/>
      <c r="U903" s="407"/>
      <c r="V903" s="407"/>
      <c r="W903" s="407"/>
      <c r="X903" s="407"/>
      <c r="Y903" s="407"/>
    </row>
    <row r="904" spans="1:25" x14ac:dyDescent="0.25">
      <c r="A904" s="470"/>
      <c r="B904" s="407"/>
      <c r="C904" s="471"/>
      <c r="D904" s="407"/>
      <c r="E904" s="407"/>
      <c r="F904" s="407"/>
      <c r="G904" s="407"/>
      <c r="H904" s="407"/>
      <c r="I904" s="407"/>
      <c r="J904" s="407"/>
      <c r="K904" s="472"/>
      <c r="L904" s="472"/>
      <c r="M904" s="472"/>
      <c r="N904" s="407"/>
      <c r="O904" s="407"/>
      <c r="P904" s="407"/>
      <c r="Q904" s="407"/>
      <c r="R904" s="407"/>
      <c r="S904" s="407"/>
      <c r="T904" s="407"/>
      <c r="U904" s="407"/>
      <c r="V904" s="407"/>
      <c r="W904" s="407"/>
      <c r="X904" s="407"/>
      <c r="Y904" s="407"/>
    </row>
    <row r="905" spans="1:25" x14ac:dyDescent="0.25">
      <c r="A905" s="470"/>
      <c r="B905" s="407"/>
      <c r="C905" s="471"/>
      <c r="D905" s="407"/>
      <c r="E905" s="407"/>
      <c r="F905" s="407"/>
      <c r="G905" s="407"/>
      <c r="H905" s="407"/>
      <c r="I905" s="407"/>
      <c r="J905" s="407"/>
      <c r="K905" s="472"/>
      <c r="L905" s="472"/>
      <c r="M905" s="472"/>
      <c r="N905" s="407"/>
      <c r="O905" s="407"/>
      <c r="P905" s="407"/>
      <c r="Q905" s="407"/>
      <c r="R905" s="407"/>
      <c r="S905" s="407"/>
      <c r="T905" s="407"/>
      <c r="U905" s="407"/>
      <c r="V905" s="407"/>
      <c r="W905" s="407"/>
      <c r="X905" s="407"/>
      <c r="Y905" s="407"/>
    </row>
    <row r="906" spans="1:25" x14ac:dyDescent="0.25">
      <c r="A906" s="470"/>
      <c r="B906" s="407"/>
      <c r="C906" s="471"/>
      <c r="D906" s="407"/>
      <c r="E906" s="407"/>
      <c r="F906" s="407"/>
      <c r="G906" s="407"/>
      <c r="H906" s="407"/>
      <c r="I906" s="407"/>
      <c r="J906" s="407"/>
      <c r="K906" s="472"/>
      <c r="L906" s="472"/>
      <c r="M906" s="472"/>
      <c r="N906" s="407"/>
      <c r="O906" s="407"/>
      <c r="P906" s="407"/>
      <c r="Q906" s="407"/>
      <c r="R906" s="407"/>
      <c r="S906" s="407"/>
      <c r="T906" s="407"/>
      <c r="U906" s="407"/>
      <c r="V906" s="407"/>
      <c r="W906" s="407"/>
      <c r="X906" s="407"/>
      <c r="Y906" s="407"/>
    </row>
    <row r="907" spans="1:25" x14ac:dyDescent="0.25">
      <c r="A907" s="470"/>
      <c r="B907" s="407"/>
      <c r="C907" s="471"/>
      <c r="D907" s="407"/>
      <c r="E907" s="407"/>
      <c r="F907" s="407"/>
      <c r="G907" s="407"/>
      <c r="H907" s="407"/>
      <c r="I907" s="407"/>
      <c r="J907" s="407"/>
      <c r="K907" s="472"/>
      <c r="L907" s="472"/>
      <c r="M907" s="472"/>
      <c r="N907" s="407"/>
      <c r="O907" s="407"/>
      <c r="P907" s="407"/>
      <c r="Q907" s="407"/>
      <c r="R907" s="407"/>
      <c r="S907" s="407"/>
      <c r="T907" s="407"/>
      <c r="U907" s="407"/>
      <c r="V907" s="407"/>
      <c r="W907" s="407"/>
      <c r="X907" s="407"/>
      <c r="Y907" s="407"/>
    </row>
    <row r="908" spans="1:25" x14ac:dyDescent="0.25">
      <c r="A908" s="470"/>
      <c r="B908" s="407"/>
      <c r="C908" s="471"/>
      <c r="D908" s="407"/>
      <c r="E908" s="407"/>
      <c r="F908" s="407"/>
      <c r="G908" s="407"/>
      <c r="H908" s="407"/>
      <c r="I908" s="407"/>
      <c r="J908" s="407"/>
      <c r="K908" s="472"/>
      <c r="L908" s="472"/>
      <c r="M908" s="472"/>
      <c r="N908" s="407"/>
      <c r="O908" s="407"/>
      <c r="P908" s="407"/>
      <c r="Q908" s="407"/>
      <c r="R908" s="407"/>
      <c r="S908" s="407"/>
      <c r="T908" s="407"/>
      <c r="U908" s="407"/>
      <c r="V908" s="407"/>
      <c r="W908" s="407"/>
      <c r="X908" s="407"/>
      <c r="Y908" s="407"/>
    </row>
    <row r="909" spans="1:25" x14ac:dyDescent="0.25">
      <c r="A909" s="470"/>
      <c r="B909" s="407"/>
      <c r="C909" s="471"/>
      <c r="D909" s="407"/>
      <c r="E909" s="407"/>
      <c r="F909" s="407"/>
      <c r="G909" s="407"/>
      <c r="H909" s="407"/>
      <c r="I909" s="407"/>
      <c r="J909" s="407"/>
      <c r="K909" s="472"/>
      <c r="L909" s="472"/>
      <c r="M909" s="472"/>
      <c r="N909" s="407"/>
      <c r="O909" s="407"/>
      <c r="P909" s="407"/>
      <c r="Q909" s="407"/>
      <c r="R909" s="407"/>
      <c r="S909" s="407"/>
      <c r="T909" s="407"/>
      <c r="U909" s="407"/>
      <c r="V909" s="407"/>
      <c r="W909" s="407"/>
      <c r="X909" s="407"/>
      <c r="Y909" s="407"/>
    </row>
    <row r="910" spans="1:25" x14ac:dyDescent="0.25">
      <c r="A910" s="470"/>
      <c r="B910" s="407"/>
      <c r="C910" s="471"/>
      <c r="D910" s="407"/>
      <c r="E910" s="407"/>
      <c r="F910" s="407"/>
      <c r="G910" s="407"/>
      <c r="H910" s="407"/>
      <c r="I910" s="407"/>
      <c r="J910" s="407"/>
      <c r="K910" s="472"/>
      <c r="L910" s="472"/>
      <c r="M910" s="472"/>
      <c r="N910" s="407"/>
      <c r="O910" s="407"/>
      <c r="P910" s="407"/>
      <c r="Q910" s="407"/>
      <c r="R910" s="407"/>
      <c r="S910" s="407"/>
      <c r="T910" s="407"/>
      <c r="U910" s="407"/>
      <c r="V910" s="407"/>
      <c r="W910" s="407"/>
      <c r="X910" s="407"/>
      <c r="Y910" s="407"/>
    </row>
    <row r="911" spans="1:25" x14ac:dyDescent="0.25">
      <c r="A911" s="470"/>
      <c r="B911" s="407"/>
      <c r="C911" s="471"/>
      <c r="D911" s="407"/>
      <c r="E911" s="407"/>
      <c r="F911" s="407"/>
      <c r="G911" s="407"/>
      <c r="H911" s="407"/>
      <c r="I911" s="407"/>
      <c r="J911" s="407"/>
      <c r="K911" s="472"/>
      <c r="L911" s="472"/>
      <c r="M911" s="472"/>
      <c r="N911" s="407"/>
      <c r="O911" s="407"/>
      <c r="P911" s="407"/>
      <c r="Q911" s="407"/>
      <c r="R911" s="407"/>
      <c r="S911" s="407"/>
      <c r="T911" s="407"/>
      <c r="U911" s="407"/>
      <c r="V911" s="407"/>
      <c r="W911" s="407"/>
      <c r="X911" s="407"/>
      <c r="Y911" s="407"/>
    </row>
    <row r="912" spans="1:25" x14ac:dyDescent="0.25">
      <c r="A912" s="470"/>
      <c r="B912" s="407"/>
      <c r="C912" s="471"/>
      <c r="D912" s="407"/>
      <c r="E912" s="407"/>
      <c r="F912" s="407"/>
      <c r="G912" s="407"/>
      <c r="H912" s="407"/>
      <c r="I912" s="407"/>
      <c r="J912" s="407"/>
      <c r="K912" s="472"/>
      <c r="L912" s="472"/>
      <c r="M912" s="472"/>
      <c r="N912" s="407"/>
      <c r="O912" s="407"/>
      <c r="P912" s="407"/>
      <c r="Q912" s="407"/>
      <c r="R912" s="407"/>
      <c r="S912" s="407"/>
      <c r="T912" s="407"/>
      <c r="U912" s="407"/>
      <c r="V912" s="407"/>
      <c r="W912" s="407"/>
      <c r="X912" s="407"/>
      <c r="Y912" s="407"/>
    </row>
    <row r="913" spans="1:25" x14ac:dyDescent="0.25">
      <c r="A913" s="470"/>
      <c r="B913" s="407"/>
      <c r="C913" s="471"/>
      <c r="D913" s="407"/>
      <c r="E913" s="407"/>
      <c r="F913" s="407"/>
      <c r="G913" s="407"/>
      <c r="H913" s="407"/>
      <c r="I913" s="407"/>
      <c r="J913" s="407"/>
      <c r="K913" s="472"/>
      <c r="L913" s="472"/>
      <c r="M913" s="472"/>
      <c r="N913" s="407"/>
      <c r="O913" s="407"/>
      <c r="P913" s="407"/>
      <c r="Q913" s="407"/>
      <c r="R913" s="407"/>
      <c r="S913" s="407"/>
      <c r="T913" s="407"/>
      <c r="U913" s="407"/>
      <c r="V913" s="407"/>
      <c r="W913" s="407"/>
      <c r="X913" s="407"/>
      <c r="Y913" s="407"/>
    </row>
    <row r="914" spans="1:25" x14ac:dyDescent="0.25">
      <c r="A914" s="470"/>
      <c r="B914" s="407"/>
      <c r="C914" s="471"/>
      <c r="D914" s="407"/>
      <c r="E914" s="407"/>
      <c r="F914" s="407"/>
      <c r="G914" s="407"/>
      <c r="H914" s="407"/>
      <c r="I914" s="407"/>
      <c r="J914" s="407"/>
      <c r="K914" s="472"/>
      <c r="L914" s="472"/>
      <c r="M914" s="472"/>
      <c r="N914" s="407"/>
      <c r="O914" s="407"/>
      <c r="P914" s="407"/>
      <c r="Q914" s="407"/>
      <c r="R914" s="407"/>
      <c r="S914" s="407"/>
      <c r="T914" s="407"/>
      <c r="U914" s="407"/>
      <c r="V914" s="407"/>
      <c r="W914" s="407"/>
      <c r="X914" s="407"/>
      <c r="Y914" s="407"/>
    </row>
    <row r="915" spans="1:25" x14ac:dyDescent="0.25">
      <c r="A915" s="470"/>
      <c r="B915" s="407"/>
      <c r="C915" s="471"/>
      <c r="D915" s="407"/>
      <c r="E915" s="407"/>
      <c r="F915" s="407"/>
      <c r="G915" s="407"/>
      <c r="H915" s="407"/>
      <c r="I915" s="407"/>
      <c r="J915" s="407"/>
      <c r="K915" s="472"/>
      <c r="L915" s="472"/>
      <c r="M915" s="472"/>
      <c r="N915" s="407"/>
      <c r="O915" s="407"/>
      <c r="P915" s="407"/>
      <c r="Q915" s="407"/>
      <c r="R915" s="407"/>
      <c r="S915" s="407"/>
      <c r="T915" s="407"/>
      <c r="U915" s="407"/>
      <c r="V915" s="407"/>
      <c r="W915" s="407"/>
      <c r="X915" s="407"/>
      <c r="Y915" s="407"/>
    </row>
    <row r="916" spans="1:25" x14ac:dyDescent="0.25">
      <c r="A916" s="470"/>
      <c r="B916" s="407"/>
      <c r="C916" s="471"/>
      <c r="D916" s="407"/>
      <c r="E916" s="407"/>
      <c r="F916" s="407"/>
      <c r="G916" s="407"/>
      <c r="H916" s="407"/>
      <c r="I916" s="407"/>
      <c r="J916" s="407"/>
      <c r="K916" s="472"/>
      <c r="L916" s="472"/>
      <c r="M916" s="472"/>
      <c r="N916" s="407"/>
      <c r="O916" s="407"/>
      <c r="P916" s="407"/>
      <c r="Q916" s="407"/>
      <c r="R916" s="407"/>
      <c r="S916" s="407"/>
      <c r="T916" s="407"/>
      <c r="U916" s="407"/>
      <c r="V916" s="407"/>
      <c r="W916" s="407"/>
      <c r="X916" s="407"/>
      <c r="Y916" s="407"/>
    </row>
    <row r="917" spans="1:25" x14ac:dyDescent="0.25">
      <c r="A917" s="470"/>
      <c r="B917" s="407"/>
      <c r="C917" s="471"/>
      <c r="D917" s="407"/>
      <c r="E917" s="407"/>
      <c r="F917" s="407"/>
      <c r="G917" s="407"/>
      <c r="H917" s="407"/>
      <c r="I917" s="407"/>
      <c r="J917" s="407"/>
      <c r="K917" s="472"/>
      <c r="L917" s="472"/>
      <c r="M917" s="472"/>
      <c r="N917" s="407"/>
      <c r="O917" s="407"/>
      <c r="P917" s="407"/>
      <c r="Q917" s="407"/>
      <c r="R917" s="407"/>
      <c r="S917" s="407"/>
      <c r="T917" s="407"/>
      <c r="U917" s="407"/>
      <c r="V917" s="407"/>
      <c r="W917" s="407"/>
      <c r="X917" s="407"/>
      <c r="Y917" s="407"/>
    </row>
    <row r="918" spans="1:25" x14ac:dyDescent="0.25">
      <c r="A918" s="470"/>
      <c r="B918" s="407"/>
      <c r="C918" s="471"/>
      <c r="D918" s="407"/>
      <c r="E918" s="407"/>
      <c r="F918" s="407"/>
      <c r="G918" s="407"/>
      <c r="H918" s="407"/>
      <c r="I918" s="407"/>
      <c r="J918" s="407"/>
      <c r="K918" s="472"/>
      <c r="L918" s="472"/>
      <c r="M918" s="472"/>
      <c r="N918" s="407"/>
      <c r="O918" s="407"/>
      <c r="P918" s="407"/>
      <c r="Q918" s="407"/>
      <c r="R918" s="407"/>
      <c r="S918" s="407"/>
      <c r="T918" s="407"/>
      <c r="U918" s="407"/>
      <c r="V918" s="407"/>
      <c r="W918" s="407"/>
      <c r="X918" s="407"/>
      <c r="Y918" s="407"/>
    </row>
    <row r="919" spans="1:25" x14ac:dyDescent="0.25">
      <c r="A919" s="470"/>
      <c r="B919" s="407"/>
      <c r="C919" s="471"/>
      <c r="D919" s="407"/>
      <c r="E919" s="407"/>
      <c r="F919" s="407"/>
      <c r="G919" s="407"/>
      <c r="H919" s="407"/>
      <c r="I919" s="407"/>
      <c r="J919" s="407"/>
      <c r="K919" s="472"/>
      <c r="L919" s="472"/>
      <c r="M919" s="472"/>
      <c r="N919" s="407"/>
      <c r="O919" s="407"/>
      <c r="P919" s="407"/>
      <c r="Q919" s="407"/>
      <c r="R919" s="407"/>
      <c r="S919" s="407"/>
      <c r="T919" s="407"/>
      <c r="U919" s="407"/>
      <c r="V919" s="407"/>
      <c r="W919" s="407"/>
      <c r="X919" s="407"/>
      <c r="Y919" s="407"/>
    </row>
    <row r="920" spans="1:25" x14ac:dyDescent="0.25">
      <c r="A920" s="470"/>
      <c r="B920" s="407"/>
      <c r="C920" s="471"/>
      <c r="D920" s="407"/>
      <c r="E920" s="407"/>
      <c r="F920" s="407"/>
      <c r="G920" s="407"/>
      <c r="H920" s="407"/>
      <c r="I920" s="407"/>
      <c r="J920" s="407"/>
      <c r="K920" s="472"/>
      <c r="L920" s="472"/>
      <c r="M920" s="472"/>
      <c r="N920" s="407"/>
      <c r="O920" s="407"/>
      <c r="P920" s="407"/>
      <c r="Q920" s="407"/>
      <c r="R920" s="407"/>
      <c r="S920" s="407"/>
      <c r="T920" s="407"/>
      <c r="U920" s="407"/>
      <c r="V920" s="407"/>
      <c r="W920" s="407"/>
      <c r="X920" s="407"/>
      <c r="Y920" s="407"/>
    </row>
    <row r="921" spans="1:25" x14ac:dyDescent="0.25">
      <c r="A921" s="470"/>
      <c r="B921" s="407"/>
      <c r="C921" s="471"/>
      <c r="D921" s="407"/>
      <c r="E921" s="407"/>
      <c r="F921" s="407"/>
      <c r="G921" s="407"/>
      <c r="H921" s="407"/>
      <c r="I921" s="407"/>
      <c r="J921" s="407"/>
      <c r="K921" s="472"/>
      <c r="L921" s="472"/>
      <c r="M921" s="472"/>
      <c r="N921" s="407"/>
      <c r="O921" s="407"/>
      <c r="P921" s="407"/>
      <c r="Q921" s="407"/>
      <c r="R921" s="407"/>
      <c r="S921" s="407"/>
      <c r="T921" s="407"/>
      <c r="U921" s="407"/>
      <c r="V921" s="407"/>
      <c r="W921" s="407"/>
      <c r="X921" s="407"/>
      <c r="Y921" s="407"/>
    </row>
    <row r="922" spans="1:25" x14ac:dyDescent="0.25">
      <c r="A922" s="470"/>
      <c r="B922" s="407"/>
      <c r="C922" s="471"/>
      <c r="D922" s="407"/>
      <c r="E922" s="407"/>
      <c r="F922" s="407"/>
      <c r="G922" s="407"/>
      <c r="H922" s="407"/>
      <c r="I922" s="407"/>
      <c r="J922" s="407"/>
      <c r="K922" s="472"/>
      <c r="L922" s="472"/>
      <c r="M922" s="472"/>
      <c r="N922" s="407"/>
      <c r="O922" s="407"/>
      <c r="P922" s="407"/>
      <c r="Q922" s="407"/>
      <c r="R922" s="407"/>
      <c r="S922" s="407"/>
      <c r="T922" s="407"/>
      <c r="U922" s="407"/>
      <c r="V922" s="407"/>
      <c r="W922" s="407"/>
      <c r="X922" s="407"/>
      <c r="Y922" s="407"/>
    </row>
    <row r="923" spans="1:25" x14ac:dyDescent="0.25">
      <c r="A923" s="470"/>
      <c r="B923" s="407"/>
      <c r="C923" s="471"/>
      <c r="D923" s="407"/>
      <c r="E923" s="407"/>
      <c r="F923" s="407"/>
      <c r="G923" s="407"/>
      <c r="H923" s="407"/>
      <c r="I923" s="407"/>
      <c r="J923" s="407"/>
      <c r="K923" s="472"/>
      <c r="L923" s="472"/>
      <c r="M923" s="472"/>
      <c r="N923" s="407"/>
      <c r="O923" s="407"/>
      <c r="P923" s="407"/>
      <c r="Q923" s="407"/>
      <c r="R923" s="407"/>
      <c r="S923" s="407"/>
      <c r="T923" s="407"/>
      <c r="U923" s="407"/>
      <c r="V923" s="407"/>
      <c r="W923" s="407"/>
      <c r="X923" s="407"/>
      <c r="Y923" s="407"/>
    </row>
    <row r="924" spans="1:25" x14ac:dyDescent="0.25">
      <c r="A924" s="470"/>
      <c r="B924" s="407"/>
      <c r="C924" s="471"/>
      <c r="D924" s="407"/>
      <c r="E924" s="407"/>
      <c r="F924" s="407"/>
      <c r="G924" s="407"/>
      <c r="H924" s="407"/>
      <c r="I924" s="407"/>
      <c r="J924" s="407"/>
      <c r="K924" s="472"/>
      <c r="L924" s="472"/>
      <c r="M924" s="472"/>
      <c r="N924" s="407"/>
      <c r="O924" s="407"/>
      <c r="P924" s="407"/>
      <c r="Q924" s="407"/>
      <c r="R924" s="407"/>
      <c r="S924" s="407"/>
      <c r="T924" s="407"/>
      <c r="U924" s="407"/>
      <c r="V924" s="407"/>
      <c r="W924" s="407"/>
      <c r="X924" s="407"/>
      <c r="Y924" s="407"/>
    </row>
    <row r="925" spans="1:25" x14ac:dyDescent="0.25">
      <c r="A925" s="470"/>
      <c r="B925" s="407"/>
      <c r="C925" s="471"/>
      <c r="D925" s="407"/>
      <c r="E925" s="407"/>
      <c r="F925" s="407"/>
      <c r="G925" s="407"/>
      <c r="H925" s="407"/>
      <c r="I925" s="407"/>
      <c r="J925" s="407"/>
      <c r="K925" s="472"/>
      <c r="L925" s="472"/>
      <c r="M925" s="472"/>
      <c r="N925" s="407"/>
      <c r="O925" s="407"/>
      <c r="P925" s="407"/>
      <c r="Q925" s="407"/>
      <c r="R925" s="407"/>
      <c r="S925" s="407"/>
      <c r="T925" s="407"/>
      <c r="U925" s="407"/>
      <c r="V925" s="407"/>
      <c r="W925" s="407"/>
      <c r="X925" s="407"/>
      <c r="Y925" s="407"/>
    </row>
    <row r="926" spans="1:25" x14ac:dyDescent="0.25">
      <c r="A926" s="470"/>
      <c r="B926" s="407"/>
      <c r="C926" s="471"/>
      <c r="D926" s="407"/>
      <c r="E926" s="407"/>
      <c r="F926" s="407"/>
      <c r="G926" s="407"/>
      <c r="H926" s="407"/>
      <c r="I926" s="407"/>
      <c r="J926" s="407"/>
      <c r="K926" s="472"/>
      <c r="L926" s="472"/>
      <c r="M926" s="472"/>
      <c r="N926" s="407"/>
      <c r="O926" s="407"/>
      <c r="P926" s="407"/>
      <c r="Q926" s="407"/>
      <c r="R926" s="407"/>
      <c r="S926" s="407"/>
      <c r="T926" s="407"/>
      <c r="U926" s="407"/>
      <c r="V926" s="407"/>
      <c r="W926" s="407"/>
      <c r="X926" s="407"/>
      <c r="Y926" s="407"/>
    </row>
    <row r="927" spans="1:25" x14ac:dyDescent="0.25">
      <c r="A927" s="470"/>
      <c r="B927" s="407"/>
      <c r="C927" s="471"/>
      <c r="D927" s="407"/>
      <c r="E927" s="407"/>
      <c r="F927" s="407"/>
      <c r="G927" s="407"/>
      <c r="H927" s="407"/>
      <c r="I927" s="407"/>
      <c r="J927" s="407"/>
      <c r="K927" s="472"/>
      <c r="L927" s="472"/>
      <c r="M927" s="472"/>
      <c r="N927" s="407"/>
      <c r="O927" s="407"/>
      <c r="P927" s="407"/>
      <c r="Q927" s="407"/>
      <c r="R927" s="407"/>
      <c r="S927" s="407"/>
      <c r="T927" s="407"/>
      <c r="U927" s="407"/>
      <c r="V927" s="407"/>
      <c r="W927" s="407"/>
      <c r="X927" s="407"/>
      <c r="Y927" s="407"/>
    </row>
    <row r="928" spans="1:25" x14ac:dyDescent="0.25">
      <c r="A928" s="470"/>
      <c r="B928" s="407"/>
      <c r="C928" s="471"/>
      <c r="D928" s="407"/>
      <c r="E928" s="407"/>
      <c r="F928" s="407"/>
      <c r="G928" s="407"/>
      <c r="H928" s="407"/>
      <c r="I928" s="407"/>
      <c r="J928" s="407"/>
      <c r="K928" s="472"/>
      <c r="L928" s="472"/>
      <c r="M928" s="472"/>
      <c r="N928" s="407"/>
      <c r="O928" s="407"/>
      <c r="P928" s="407"/>
      <c r="Q928" s="407"/>
      <c r="R928" s="407"/>
      <c r="S928" s="407"/>
      <c r="T928" s="407"/>
      <c r="U928" s="407"/>
      <c r="V928" s="407"/>
      <c r="W928" s="407"/>
      <c r="X928" s="407"/>
      <c r="Y928" s="407"/>
    </row>
    <row r="929" spans="1:25" x14ac:dyDescent="0.25">
      <c r="A929" s="470"/>
      <c r="B929" s="407"/>
      <c r="C929" s="471"/>
      <c r="D929" s="407"/>
      <c r="E929" s="407"/>
      <c r="F929" s="407"/>
      <c r="G929" s="407"/>
      <c r="H929" s="407"/>
      <c r="I929" s="407"/>
      <c r="J929" s="407"/>
      <c r="K929" s="472"/>
      <c r="L929" s="472"/>
      <c r="M929" s="472"/>
      <c r="N929" s="407"/>
      <c r="O929" s="407"/>
      <c r="P929" s="407"/>
      <c r="Q929" s="407"/>
      <c r="R929" s="407"/>
      <c r="S929" s="407"/>
      <c r="T929" s="407"/>
      <c r="U929" s="407"/>
      <c r="V929" s="407"/>
      <c r="W929" s="407"/>
      <c r="X929" s="407"/>
      <c r="Y929" s="407"/>
    </row>
    <row r="930" spans="1:25" x14ac:dyDescent="0.25">
      <c r="A930" s="470"/>
      <c r="B930" s="407"/>
      <c r="C930" s="471"/>
      <c r="D930" s="407"/>
      <c r="E930" s="407"/>
      <c r="F930" s="407"/>
      <c r="G930" s="407"/>
      <c r="H930" s="407"/>
      <c r="I930" s="407"/>
      <c r="J930" s="407"/>
      <c r="K930" s="472"/>
      <c r="L930" s="472"/>
      <c r="M930" s="472"/>
      <c r="N930" s="407"/>
      <c r="O930" s="407"/>
      <c r="P930" s="407"/>
      <c r="Q930" s="407"/>
      <c r="R930" s="407"/>
      <c r="S930" s="407"/>
      <c r="T930" s="407"/>
      <c r="U930" s="407"/>
      <c r="V930" s="407"/>
      <c r="W930" s="407"/>
      <c r="X930" s="407"/>
      <c r="Y930" s="407"/>
    </row>
    <row r="931" spans="1:25" x14ac:dyDescent="0.25">
      <c r="A931" s="470"/>
      <c r="B931" s="407"/>
      <c r="C931" s="471"/>
      <c r="D931" s="407"/>
      <c r="E931" s="407"/>
      <c r="F931" s="407"/>
      <c r="G931" s="407"/>
      <c r="H931" s="407"/>
      <c r="I931" s="407"/>
      <c r="J931" s="407"/>
      <c r="K931" s="472"/>
      <c r="L931" s="472"/>
      <c r="M931" s="472"/>
      <c r="N931" s="407"/>
      <c r="O931" s="407"/>
      <c r="P931" s="407"/>
      <c r="Q931" s="407"/>
      <c r="R931" s="407"/>
      <c r="S931" s="407"/>
      <c r="T931" s="407"/>
      <c r="U931" s="407"/>
      <c r="V931" s="407"/>
      <c r="W931" s="407"/>
      <c r="X931" s="407"/>
      <c r="Y931" s="407"/>
    </row>
    <row r="932" spans="1:25" x14ac:dyDescent="0.25">
      <c r="A932" s="470"/>
      <c r="B932" s="407"/>
      <c r="C932" s="471"/>
      <c r="D932" s="407"/>
      <c r="E932" s="407"/>
      <c r="F932" s="407"/>
      <c r="G932" s="407"/>
      <c r="H932" s="407"/>
      <c r="I932" s="407"/>
      <c r="J932" s="407"/>
      <c r="K932" s="472"/>
      <c r="L932" s="472"/>
      <c r="M932" s="472"/>
      <c r="N932" s="407"/>
      <c r="O932" s="407"/>
      <c r="P932" s="407"/>
      <c r="Q932" s="407"/>
      <c r="R932" s="407"/>
      <c r="S932" s="407"/>
      <c r="T932" s="407"/>
      <c r="U932" s="407"/>
      <c r="V932" s="407"/>
      <c r="W932" s="407"/>
      <c r="X932" s="407"/>
      <c r="Y932" s="407"/>
    </row>
    <row r="933" spans="1:25" x14ac:dyDescent="0.25">
      <c r="A933" s="470"/>
      <c r="B933" s="407"/>
      <c r="C933" s="471"/>
      <c r="D933" s="407"/>
      <c r="E933" s="407"/>
      <c r="F933" s="407"/>
      <c r="G933" s="407"/>
      <c r="H933" s="407"/>
      <c r="I933" s="407"/>
      <c r="J933" s="407"/>
      <c r="K933" s="472"/>
      <c r="L933" s="472"/>
      <c r="M933" s="472"/>
      <c r="N933" s="407"/>
      <c r="O933" s="407"/>
      <c r="P933" s="407"/>
      <c r="Q933" s="407"/>
      <c r="R933" s="407"/>
      <c r="S933" s="407"/>
      <c r="T933" s="407"/>
      <c r="U933" s="407"/>
      <c r="V933" s="407"/>
      <c r="W933" s="407"/>
      <c r="X933" s="407"/>
      <c r="Y933" s="407"/>
    </row>
    <row r="934" spans="1:25" x14ac:dyDescent="0.25">
      <c r="A934" s="470"/>
      <c r="B934" s="407"/>
      <c r="C934" s="471"/>
      <c r="D934" s="407"/>
      <c r="E934" s="407"/>
      <c r="F934" s="407"/>
      <c r="G934" s="407"/>
      <c r="H934" s="407"/>
      <c r="I934" s="407"/>
      <c r="J934" s="407"/>
      <c r="K934" s="472"/>
      <c r="L934" s="472"/>
      <c r="M934" s="472"/>
      <c r="N934" s="407"/>
      <c r="O934" s="407"/>
      <c r="P934" s="407"/>
      <c r="Q934" s="407"/>
      <c r="R934" s="407"/>
      <c r="S934" s="407"/>
      <c r="T934" s="407"/>
      <c r="U934" s="407"/>
      <c r="V934" s="407"/>
      <c r="W934" s="407"/>
      <c r="X934" s="407"/>
      <c r="Y934" s="407"/>
    </row>
    <row r="935" spans="1:25" x14ac:dyDescent="0.25">
      <c r="A935" s="470"/>
      <c r="B935" s="407"/>
      <c r="C935" s="471"/>
      <c r="D935" s="407"/>
      <c r="E935" s="407"/>
      <c r="F935" s="407"/>
      <c r="G935" s="407"/>
      <c r="H935" s="407"/>
      <c r="I935" s="407"/>
      <c r="J935" s="407"/>
      <c r="K935" s="472"/>
      <c r="L935" s="472"/>
      <c r="M935" s="472"/>
      <c r="N935" s="407"/>
      <c r="O935" s="407"/>
      <c r="P935" s="407"/>
      <c r="Q935" s="407"/>
      <c r="R935" s="407"/>
      <c r="S935" s="407"/>
      <c r="T935" s="407"/>
      <c r="U935" s="407"/>
      <c r="V935" s="407"/>
      <c r="W935" s="407"/>
      <c r="X935" s="407"/>
      <c r="Y935" s="407"/>
    </row>
    <row r="936" spans="1:25" x14ac:dyDescent="0.25">
      <c r="A936" s="470"/>
      <c r="B936" s="407"/>
      <c r="C936" s="471"/>
      <c r="D936" s="407"/>
      <c r="E936" s="407"/>
      <c r="F936" s="407"/>
      <c r="G936" s="407"/>
      <c r="H936" s="407"/>
      <c r="I936" s="407"/>
      <c r="J936" s="407"/>
      <c r="K936" s="472"/>
      <c r="L936" s="472"/>
      <c r="M936" s="472"/>
      <c r="N936" s="407"/>
      <c r="O936" s="407"/>
      <c r="P936" s="407"/>
      <c r="Q936" s="407"/>
      <c r="R936" s="407"/>
      <c r="S936" s="407"/>
      <c r="T936" s="407"/>
      <c r="U936" s="407"/>
      <c r="V936" s="407"/>
      <c r="W936" s="407"/>
      <c r="X936" s="407"/>
      <c r="Y936" s="407"/>
    </row>
    <row r="937" spans="1:25" x14ac:dyDescent="0.25">
      <c r="A937" s="470"/>
      <c r="B937" s="407"/>
      <c r="C937" s="471"/>
      <c r="D937" s="407"/>
      <c r="E937" s="407"/>
      <c r="F937" s="407"/>
      <c r="G937" s="407"/>
      <c r="H937" s="407"/>
      <c r="I937" s="407"/>
      <c r="J937" s="407"/>
      <c r="K937" s="472"/>
      <c r="L937" s="472"/>
      <c r="M937" s="472"/>
      <c r="N937" s="407"/>
      <c r="O937" s="407"/>
      <c r="P937" s="407"/>
      <c r="Q937" s="407"/>
      <c r="R937" s="407"/>
      <c r="S937" s="407"/>
      <c r="T937" s="407"/>
      <c r="U937" s="407"/>
      <c r="V937" s="407"/>
      <c r="W937" s="407"/>
      <c r="X937" s="407"/>
      <c r="Y937" s="407"/>
    </row>
    <row r="938" spans="1:25" x14ac:dyDescent="0.25">
      <c r="A938" s="470"/>
      <c r="B938" s="407"/>
      <c r="C938" s="471"/>
      <c r="D938" s="407"/>
      <c r="E938" s="407"/>
      <c r="F938" s="407"/>
      <c r="G938" s="407"/>
      <c r="H938" s="407"/>
      <c r="I938" s="407"/>
      <c r="J938" s="407"/>
      <c r="K938" s="472"/>
      <c r="L938" s="472"/>
      <c r="M938" s="472"/>
      <c r="N938" s="407"/>
      <c r="O938" s="407"/>
      <c r="P938" s="407"/>
      <c r="Q938" s="407"/>
      <c r="R938" s="407"/>
      <c r="S938" s="407"/>
      <c r="T938" s="407"/>
      <c r="U938" s="407"/>
      <c r="V938" s="407"/>
      <c r="W938" s="407"/>
      <c r="X938" s="407"/>
      <c r="Y938" s="407"/>
    </row>
    <row r="939" spans="1:25" x14ac:dyDescent="0.25">
      <c r="A939" s="470"/>
      <c r="B939" s="407"/>
      <c r="C939" s="471"/>
      <c r="D939" s="407"/>
      <c r="E939" s="407"/>
      <c r="F939" s="407"/>
      <c r="G939" s="407"/>
      <c r="H939" s="407"/>
      <c r="I939" s="407"/>
      <c r="J939" s="407"/>
      <c r="K939" s="472"/>
      <c r="L939" s="472"/>
      <c r="M939" s="472"/>
      <c r="N939" s="407"/>
      <c r="O939" s="407"/>
      <c r="P939" s="407"/>
      <c r="Q939" s="407"/>
      <c r="R939" s="407"/>
      <c r="S939" s="407"/>
      <c r="T939" s="407"/>
      <c r="U939" s="407"/>
      <c r="V939" s="407"/>
      <c r="W939" s="407"/>
      <c r="X939" s="407"/>
      <c r="Y939" s="407"/>
    </row>
    <row r="940" spans="1:25" x14ac:dyDescent="0.25">
      <c r="A940" s="470"/>
      <c r="B940" s="407"/>
      <c r="C940" s="471"/>
      <c r="D940" s="407"/>
      <c r="E940" s="407"/>
      <c r="F940" s="407"/>
      <c r="G940" s="407"/>
      <c r="H940" s="407"/>
      <c r="I940" s="407"/>
      <c r="J940" s="407"/>
      <c r="K940" s="472"/>
      <c r="L940" s="472"/>
      <c r="M940" s="472"/>
      <c r="N940" s="407"/>
      <c r="O940" s="407"/>
      <c r="P940" s="407"/>
      <c r="Q940" s="407"/>
      <c r="R940" s="407"/>
      <c r="S940" s="407"/>
      <c r="T940" s="407"/>
      <c r="U940" s="407"/>
      <c r="V940" s="407"/>
      <c r="W940" s="407"/>
      <c r="X940" s="407"/>
      <c r="Y940" s="407"/>
    </row>
    <row r="941" spans="1:25" x14ac:dyDescent="0.25">
      <c r="A941" s="470"/>
      <c r="B941" s="407"/>
      <c r="C941" s="471"/>
      <c r="D941" s="407"/>
      <c r="E941" s="407"/>
      <c r="F941" s="407"/>
      <c r="G941" s="407"/>
      <c r="H941" s="407"/>
      <c r="I941" s="407"/>
      <c r="J941" s="407"/>
      <c r="K941" s="472"/>
      <c r="L941" s="472"/>
      <c r="M941" s="472"/>
      <c r="N941" s="407"/>
      <c r="O941" s="407"/>
      <c r="P941" s="407"/>
      <c r="Q941" s="407"/>
      <c r="R941" s="407"/>
      <c r="S941" s="407"/>
      <c r="T941" s="407"/>
      <c r="U941" s="407"/>
      <c r="V941" s="407"/>
      <c r="W941" s="407"/>
      <c r="X941" s="407"/>
      <c r="Y941" s="407"/>
    </row>
    <row r="942" spans="1:25" x14ac:dyDescent="0.25">
      <c r="A942" s="470"/>
      <c r="B942" s="407"/>
      <c r="C942" s="471"/>
      <c r="D942" s="407"/>
      <c r="E942" s="407"/>
      <c r="F942" s="407"/>
      <c r="G942" s="407"/>
      <c r="H942" s="407"/>
      <c r="I942" s="407"/>
      <c r="J942" s="407"/>
      <c r="K942" s="472"/>
      <c r="L942" s="472"/>
      <c r="M942" s="472"/>
      <c r="N942" s="407"/>
      <c r="O942" s="407"/>
      <c r="P942" s="407"/>
      <c r="Q942" s="407"/>
      <c r="R942" s="407"/>
      <c r="S942" s="407"/>
      <c r="T942" s="407"/>
      <c r="U942" s="407"/>
      <c r="V942" s="407"/>
      <c r="W942" s="407"/>
      <c r="X942" s="407"/>
      <c r="Y942" s="407"/>
    </row>
    <row r="943" spans="1:25" x14ac:dyDescent="0.25">
      <c r="A943" s="470"/>
      <c r="B943" s="407"/>
      <c r="C943" s="471"/>
      <c r="D943" s="407"/>
      <c r="E943" s="407"/>
      <c r="F943" s="407"/>
      <c r="G943" s="407"/>
      <c r="H943" s="407"/>
      <c r="I943" s="407"/>
      <c r="J943" s="407"/>
      <c r="K943" s="472"/>
      <c r="L943" s="472"/>
      <c r="M943" s="472"/>
      <c r="N943" s="407"/>
      <c r="O943" s="407"/>
      <c r="P943" s="407"/>
      <c r="Q943" s="407"/>
      <c r="R943" s="407"/>
      <c r="S943" s="407"/>
      <c r="T943" s="407"/>
      <c r="U943" s="407"/>
      <c r="V943" s="407"/>
      <c r="W943" s="407"/>
      <c r="X943" s="407"/>
      <c r="Y943" s="407"/>
    </row>
    <row r="944" spans="1:25" x14ac:dyDescent="0.25">
      <c r="A944" s="470"/>
      <c r="B944" s="407"/>
      <c r="C944" s="471"/>
      <c r="D944" s="407"/>
      <c r="E944" s="407"/>
      <c r="F944" s="407"/>
      <c r="G944" s="407"/>
      <c r="H944" s="407"/>
      <c r="I944" s="407"/>
      <c r="J944" s="407"/>
      <c r="K944" s="472"/>
      <c r="L944" s="472"/>
      <c r="M944" s="472"/>
      <c r="N944" s="407"/>
      <c r="O944" s="407"/>
      <c r="P944" s="407"/>
      <c r="Q944" s="407"/>
      <c r="R944" s="407"/>
      <c r="S944" s="407"/>
      <c r="T944" s="407"/>
      <c r="U944" s="407"/>
      <c r="V944" s="407"/>
      <c r="W944" s="407"/>
      <c r="X944" s="407"/>
      <c r="Y944" s="407"/>
    </row>
    <row r="945" spans="1:25" x14ac:dyDescent="0.25">
      <c r="A945" s="470"/>
      <c r="B945" s="407"/>
      <c r="C945" s="471"/>
      <c r="D945" s="407"/>
      <c r="E945" s="407"/>
      <c r="F945" s="407"/>
      <c r="G945" s="407"/>
      <c r="H945" s="407"/>
      <c r="I945" s="407"/>
      <c r="J945" s="407"/>
      <c r="K945" s="472"/>
      <c r="L945" s="472"/>
      <c r="M945" s="472"/>
      <c r="N945" s="407"/>
      <c r="O945" s="407"/>
      <c r="P945" s="407"/>
      <c r="Q945" s="407"/>
      <c r="R945" s="407"/>
      <c r="S945" s="407"/>
      <c r="T945" s="407"/>
      <c r="U945" s="407"/>
      <c r="V945" s="407"/>
      <c r="W945" s="407"/>
      <c r="X945" s="407"/>
      <c r="Y945" s="407"/>
    </row>
    <row r="946" spans="1:25" x14ac:dyDescent="0.25">
      <c r="A946" s="470"/>
      <c r="B946" s="407"/>
      <c r="C946" s="471"/>
      <c r="D946" s="407"/>
      <c r="E946" s="407"/>
      <c r="F946" s="407"/>
      <c r="G946" s="407"/>
      <c r="H946" s="407"/>
      <c r="I946" s="407"/>
      <c r="J946" s="407"/>
      <c r="K946" s="472"/>
      <c r="L946" s="472"/>
      <c r="M946" s="472"/>
      <c r="N946" s="407"/>
      <c r="O946" s="407"/>
      <c r="P946" s="407"/>
      <c r="Q946" s="407"/>
      <c r="R946" s="407"/>
      <c r="S946" s="407"/>
      <c r="T946" s="407"/>
      <c r="U946" s="407"/>
      <c r="V946" s="407"/>
      <c r="W946" s="407"/>
      <c r="X946" s="407"/>
      <c r="Y946" s="407"/>
    </row>
    <row r="947" spans="1:25" x14ac:dyDescent="0.25">
      <c r="A947" s="470"/>
      <c r="B947" s="407"/>
      <c r="C947" s="471"/>
      <c r="D947" s="407"/>
      <c r="E947" s="407"/>
      <c r="F947" s="407"/>
      <c r="G947" s="407"/>
      <c r="H947" s="407"/>
      <c r="I947" s="407"/>
      <c r="J947" s="407"/>
      <c r="K947" s="472"/>
      <c r="L947" s="472"/>
      <c r="M947" s="472"/>
      <c r="N947" s="407"/>
      <c r="O947" s="407"/>
      <c r="P947" s="407"/>
      <c r="Q947" s="407"/>
      <c r="R947" s="407"/>
      <c r="S947" s="407"/>
      <c r="T947" s="407"/>
      <c r="U947" s="407"/>
      <c r="V947" s="407"/>
      <c r="W947" s="407"/>
      <c r="X947" s="407"/>
      <c r="Y947" s="407"/>
    </row>
    <row r="948" spans="1:25" x14ac:dyDescent="0.25">
      <c r="A948" s="470"/>
      <c r="B948" s="407"/>
      <c r="C948" s="471"/>
      <c r="D948" s="407"/>
      <c r="E948" s="407"/>
      <c r="F948" s="407"/>
      <c r="G948" s="407"/>
      <c r="H948" s="407"/>
      <c r="I948" s="407"/>
      <c r="J948" s="407"/>
      <c r="K948" s="472"/>
      <c r="L948" s="472"/>
      <c r="M948" s="472"/>
      <c r="N948" s="407"/>
      <c r="O948" s="407"/>
      <c r="P948" s="407"/>
      <c r="Q948" s="407"/>
      <c r="R948" s="407"/>
      <c r="S948" s="407"/>
      <c r="T948" s="407"/>
      <c r="U948" s="407"/>
      <c r="V948" s="407"/>
      <c r="W948" s="407"/>
      <c r="X948" s="407"/>
      <c r="Y948" s="407"/>
    </row>
    <row r="949" spans="1:25" x14ac:dyDescent="0.25">
      <c r="A949" s="470"/>
      <c r="B949" s="407"/>
      <c r="C949" s="471"/>
      <c r="D949" s="407"/>
      <c r="E949" s="407"/>
      <c r="F949" s="407"/>
      <c r="G949" s="407"/>
      <c r="H949" s="407"/>
      <c r="I949" s="407"/>
      <c r="J949" s="407"/>
      <c r="K949" s="472"/>
      <c r="L949" s="472"/>
      <c r="M949" s="472"/>
      <c r="N949" s="407"/>
      <c r="O949" s="407"/>
      <c r="P949" s="407"/>
      <c r="Q949" s="407"/>
      <c r="R949" s="407"/>
      <c r="S949" s="407"/>
      <c r="T949" s="407"/>
      <c r="U949" s="407"/>
      <c r="V949" s="407"/>
      <c r="W949" s="407"/>
      <c r="X949" s="407"/>
      <c r="Y949" s="407"/>
    </row>
    <row r="950" spans="1:25" x14ac:dyDescent="0.25">
      <c r="A950" s="470"/>
      <c r="B950" s="407"/>
      <c r="C950" s="471"/>
      <c r="D950" s="407"/>
      <c r="E950" s="407"/>
      <c r="F950" s="407"/>
      <c r="G950" s="407"/>
      <c r="H950" s="407"/>
      <c r="I950" s="407"/>
      <c r="J950" s="407"/>
      <c r="K950" s="472"/>
      <c r="L950" s="472"/>
      <c r="M950" s="472"/>
      <c r="N950" s="407"/>
      <c r="O950" s="407"/>
      <c r="P950" s="407"/>
      <c r="Q950" s="407"/>
      <c r="R950" s="407"/>
      <c r="S950" s="407"/>
      <c r="T950" s="407"/>
      <c r="U950" s="407"/>
      <c r="V950" s="407"/>
      <c r="W950" s="407"/>
      <c r="X950" s="407"/>
      <c r="Y950" s="407"/>
    </row>
    <row r="951" spans="1:25" x14ac:dyDescent="0.25">
      <c r="A951" s="470"/>
      <c r="B951" s="407"/>
      <c r="C951" s="471"/>
      <c r="D951" s="407"/>
      <c r="E951" s="407"/>
      <c r="F951" s="407"/>
      <c r="G951" s="407"/>
      <c r="H951" s="407"/>
      <c r="I951" s="407"/>
      <c r="J951" s="407"/>
      <c r="K951" s="472"/>
      <c r="L951" s="472"/>
      <c r="M951" s="472"/>
      <c r="N951" s="407"/>
      <c r="O951" s="407"/>
      <c r="P951" s="407"/>
      <c r="Q951" s="407"/>
      <c r="R951" s="407"/>
      <c r="S951" s="407"/>
      <c r="T951" s="407"/>
      <c r="U951" s="407"/>
      <c r="V951" s="407"/>
      <c r="W951" s="407"/>
      <c r="X951" s="407"/>
      <c r="Y951" s="407"/>
    </row>
    <row r="952" spans="1:25" x14ac:dyDescent="0.25">
      <c r="A952" s="470"/>
      <c r="B952" s="407"/>
      <c r="C952" s="471"/>
      <c r="D952" s="407"/>
      <c r="E952" s="407"/>
      <c r="F952" s="407"/>
      <c r="G952" s="407"/>
      <c r="H952" s="407"/>
      <c r="I952" s="407"/>
      <c r="J952" s="407"/>
      <c r="K952" s="472"/>
      <c r="L952" s="472"/>
      <c r="M952" s="472"/>
      <c r="N952" s="407"/>
      <c r="O952" s="407"/>
      <c r="P952" s="407"/>
      <c r="Q952" s="407"/>
      <c r="R952" s="407"/>
      <c r="S952" s="407"/>
      <c r="T952" s="407"/>
      <c r="U952" s="407"/>
      <c r="V952" s="407"/>
      <c r="W952" s="407"/>
      <c r="X952" s="407"/>
      <c r="Y952" s="407"/>
    </row>
    <row r="953" spans="1:25" x14ac:dyDescent="0.25">
      <c r="A953" s="470"/>
      <c r="B953" s="407"/>
      <c r="C953" s="471"/>
      <c r="D953" s="407"/>
      <c r="E953" s="407"/>
      <c r="F953" s="407"/>
      <c r="G953" s="407"/>
      <c r="H953" s="407"/>
      <c r="I953" s="407"/>
      <c r="J953" s="407"/>
      <c r="K953" s="472"/>
      <c r="L953" s="472"/>
      <c r="M953" s="472"/>
      <c r="N953" s="407"/>
      <c r="O953" s="407"/>
      <c r="P953" s="407"/>
      <c r="Q953" s="407"/>
      <c r="R953" s="407"/>
      <c r="S953" s="407"/>
      <c r="T953" s="407"/>
      <c r="U953" s="407"/>
      <c r="V953" s="407"/>
      <c r="W953" s="407"/>
      <c r="X953" s="407"/>
      <c r="Y953" s="407"/>
    </row>
    <row r="954" spans="1:25" x14ac:dyDescent="0.25">
      <c r="A954" s="470"/>
      <c r="B954" s="407"/>
      <c r="C954" s="471"/>
      <c r="D954" s="407"/>
      <c r="E954" s="407"/>
      <c r="F954" s="407"/>
      <c r="G954" s="407"/>
      <c r="H954" s="407"/>
      <c r="I954" s="407"/>
      <c r="J954" s="407"/>
      <c r="K954" s="472"/>
      <c r="L954" s="472"/>
      <c r="M954" s="472"/>
      <c r="N954" s="407"/>
      <c r="O954" s="407"/>
      <c r="P954" s="407"/>
      <c r="Q954" s="407"/>
      <c r="R954" s="407"/>
      <c r="S954" s="407"/>
      <c r="T954" s="407"/>
      <c r="U954" s="407"/>
      <c r="V954" s="407"/>
      <c r="W954" s="407"/>
      <c r="X954" s="407"/>
      <c r="Y954" s="407"/>
    </row>
    <row r="955" spans="1:25" x14ac:dyDescent="0.25">
      <c r="A955" s="470"/>
      <c r="B955" s="407"/>
      <c r="C955" s="471"/>
      <c r="D955" s="407"/>
      <c r="E955" s="407"/>
      <c r="F955" s="407"/>
      <c r="G955" s="407"/>
      <c r="H955" s="407"/>
      <c r="I955" s="407"/>
      <c r="J955" s="407"/>
      <c r="K955" s="472"/>
      <c r="L955" s="472"/>
      <c r="M955" s="472"/>
      <c r="N955" s="407"/>
      <c r="O955" s="407"/>
      <c r="P955" s="407"/>
      <c r="Q955" s="407"/>
      <c r="R955" s="407"/>
      <c r="S955" s="407"/>
      <c r="T955" s="407"/>
      <c r="U955" s="407"/>
      <c r="V955" s="407"/>
      <c r="W955" s="407"/>
      <c r="X955" s="407"/>
      <c r="Y955" s="407"/>
    </row>
    <row r="956" spans="1:25" x14ac:dyDescent="0.25">
      <c r="A956" s="470"/>
      <c r="B956" s="407"/>
      <c r="C956" s="471"/>
      <c r="D956" s="407"/>
      <c r="E956" s="407"/>
      <c r="F956" s="407"/>
      <c r="G956" s="407"/>
      <c r="H956" s="407"/>
      <c r="I956" s="407"/>
      <c r="J956" s="407"/>
      <c r="K956" s="472"/>
      <c r="L956" s="472"/>
      <c r="M956" s="472"/>
      <c r="N956" s="407"/>
      <c r="O956" s="407"/>
      <c r="P956" s="407"/>
      <c r="Q956" s="407"/>
      <c r="R956" s="407"/>
      <c r="S956" s="407"/>
      <c r="T956" s="407"/>
      <c r="U956" s="407"/>
      <c r="V956" s="407"/>
      <c r="W956" s="407"/>
      <c r="X956" s="407"/>
      <c r="Y956" s="407"/>
    </row>
    <row r="957" spans="1:25" x14ac:dyDescent="0.25">
      <c r="A957" s="470"/>
      <c r="B957" s="407"/>
      <c r="C957" s="471"/>
      <c r="D957" s="407"/>
      <c r="E957" s="407"/>
      <c r="F957" s="407"/>
      <c r="G957" s="407"/>
      <c r="H957" s="407"/>
      <c r="I957" s="407"/>
      <c r="J957" s="407"/>
      <c r="K957" s="472"/>
      <c r="L957" s="472"/>
      <c r="M957" s="472"/>
      <c r="N957" s="407"/>
      <c r="O957" s="407"/>
      <c r="P957" s="407"/>
      <c r="Q957" s="407"/>
      <c r="R957" s="407"/>
      <c r="S957" s="407"/>
      <c r="T957" s="407"/>
      <c r="U957" s="407"/>
      <c r="V957" s="407"/>
      <c r="W957" s="407"/>
      <c r="X957" s="407"/>
      <c r="Y957" s="407"/>
    </row>
    <row r="958" spans="1:25" x14ac:dyDescent="0.25">
      <c r="A958" s="470"/>
      <c r="B958" s="407"/>
      <c r="C958" s="471"/>
      <c r="D958" s="407"/>
      <c r="E958" s="407"/>
      <c r="F958" s="407"/>
      <c r="G958" s="407"/>
      <c r="H958" s="407"/>
      <c r="I958" s="407"/>
      <c r="J958" s="407"/>
      <c r="K958" s="472"/>
      <c r="L958" s="472"/>
      <c r="M958" s="472"/>
      <c r="N958" s="407"/>
      <c r="O958" s="407"/>
      <c r="P958" s="407"/>
      <c r="Q958" s="407"/>
      <c r="R958" s="407"/>
      <c r="S958" s="407"/>
      <c r="T958" s="407"/>
      <c r="U958" s="407"/>
      <c r="V958" s="407"/>
      <c r="W958" s="407"/>
      <c r="X958" s="407"/>
      <c r="Y958" s="407"/>
    </row>
    <row r="959" spans="1:25" x14ac:dyDescent="0.25">
      <c r="A959" s="470"/>
      <c r="B959" s="407"/>
      <c r="C959" s="471"/>
      <c r="D959" s="407"/>
      <c r="E959" s="407"/>
      <c r="F959" s="407"/>
      <c r="G959" s="407"/>
      <c r="H959" s="407"/>
      <c r="I959" s="407"/>
      <c r="J959" s="407"/>
      <c r="K959" s="472"/>
      <c r="L959" s="472"/>
      <c r="M959" s="472"/>
      <c r="N959" s="407"/>
      <c r="O959" s="407"/>
      <c r="P959" s="407"/>
      <c r="Q959" s="407"/>
      <c r="R959" s="407"/>
      <c r="S959" s="407"/>
      <c r="T959" s="407"/>
      <c r="U959" s="407"/>
      <c r="V959" s="407"/>
      <c r="W959" s="407"/>
      <c r="X959" s="407"/>
      <c r="Y959" s="407"/>
    </row>
    <row r="960" spans="1:25" x14ac:dyDescent="0.25">
      <c r="A960" s="470"/>
      <c r="B960" s="407"/>
      <c r="C960" s="471"/>
      <c r="D960" s="407"/>
      <c r="E960" s="407"/>
      <c r="F960" s="407"/>
      <c r="G960" s="407"/>
      <c r="H960" s="407"/>
      <c r="I960" s="407"/>
      <c r="J960" s="407"/>
      <c r="K960" s="472"/>
      <c r="L960" s="472"/>
      <c r="M960" s="472"/>
      <c r="N960" s="407"/>
      <c r="O960" s="407"/>
      <c r="P960" s="407"/>
      <c r="Q960" s="407"/>
      <c r="R960" s="407"/>
      <c r="S960" s="407"/>
      <c r="T960" s="407"/>
      <c r="U960" s="407"/>
      <c r="V960" s="407"/>
      <c r="W960" s="407"/>
      <c r="X960" s="407"/>
      <c r="Y960" s="407"/>
    </row>
    <row r="961" spans="1:25" x14ac:dyDescent="0.25">
      <c r="A961" s="470"/>
      <c r="B961" s="407"/>
      <c r="C961" s="471"/>
      <c r="D961" s="407"/>
      <c r="E961" s="407"/>
      <c r="F961" s="407"/>
      <c r="G961" s="407"/>
      <c r="H961" s="407"/>
      <c r="I961" s="407"/>
      <c r="J961" s="407"/>
      <c r="K961" s="472"/>
      <c r="L961" s="472"/>
      <c r="M961" s="472"/>
      <c r="N961" s="407"/>
      <c r="O961" s="407"/>
      <c r="P961" s="407"/>
      <c r="Q961" s="407"/>
      <c r="R961" s="407"/>
      <c r="S961" s="407"/>
      <c r="T961" s="407"/>
      <c r="U961" s="407"/>
      <c r="V961" s="407"/>
      <c r="W961" s="407"/>
      <c r="X961" s="407"/>
      <c r="Y961" s="407"/>
    </row>
    <row r="962" spans="1:25" x14ac:dyDescent="0.25">
      <c r="A962" s="470"/>
      <c r="B962" s="407"/>
      <c r="C962" s="471"/>
      <c r="D962" s="407"/>
      <c r="E962" s="407"/>
      <c r="F962" s="407"/>
      <c r="G962" s="407"/>
      <c r="H962" s="407"/>
      <c r="I962" s="407"/>
      <c r="J962" s="407"/>
      <c r="K962" s="472"/>
      <c r="L962" s="472"/>
      <c r="M962" s="472"/>
      <c r="N962" s="407"/>
      <c r="O962" s="407"/>
      <c r="P962" s="407"/>
      <c r="Q962" s="407"/>
      <c r="R962" s="407"/>
      <c r="S962" s="407"/>
      <c r="T962" s="407"/>
      <c r="U962" s="407"/>
      <c r="V962" s="407"/>
      <c r="W962" s="407"/>
      <c r="X962" s="407"/>
      <c r="Y962" s="407"/>
    </row>
    <row r="963" spans="1:25" x14ac:dyDescent="0.25">
      <c r="A963" s="470"/>
      <c r="B963" s="407"/>
      <c r="C963" s="471"/>
      <c r="D963" s="407"/>
      <c r="E963" s="407"/>
      <c r="F963" s="407"/>
      <c r="G963" s="407"/>
      <c r="H963" s="407"/>
      <c r="I963" s="407"/>
      <c r="J963" s="407"/>
      <c r="K963" s="472"/>
      <c r="L963" s="472"/>
      <c r="M963" s="472"/>
      <c r="N963" s="407"/>
      <c r="O963" s="407"/>
      <c r="P963" s="407"/>
      <c r="Q963" s="407"/>
      <c r="R963" s="407"/>
      <c r="S963" s="407"/>
      <c r="T963" s="407"/>
      <c r="U963" s="407"/>
      <c r="V963" s="407"/>
      <c r="W963" s="407"/>
      <c r="X963" s="407"/>
      <c r="Y963" s="407"/>
    </row>
    <row r="964" spans="1:25" x14ac:dyDescent="0.25">
      <c r="A964" s="470"/>
      <c r="B964" s="407"/>
      <c r="C964" s="471"/>
      <c r="D964" s="407"/>
      <c r="E964" s="407"/>
      <c r="F964" s="407"/>
      <c r="G964" s="407"/>
      <c r="H964" s="407"/>
      <c r="I964" s="407"/>
      <c r="J964" s="407"/>
      <c r="K964" s="472"/>
      <c r="L964" s="472"/>
      <c r="M964" s="472"/>
      <c r="N964" s="407"/>
      <c r="O964" s="407"/>
      <c r="P964" s="407"/>
      <c r="Q964" s="407"/>
      <c r="R964" s="407"/>
      <c r="S964" s="407"/>
      <c r="T964" s="407"/>
      <c r="U964" s="407"/>
      <c r="V964" s="407"/>
      <c r="W964" s="407"/>
      <c r="X964" s="407"/>
      <c r="Y964" s="407"/>
    </row>
    <row r="965" spans="1:25" x14ac:dyDescent="0.25">
      <c r="A965" s="470"/>
      <c r="B965" s="407"/>
      <c r="C965" s="471"/>
      <c r="D965" s="407"/>
      <c r="E965" s="407"/>
      <c r="F965" s="407"/>
      <c r="G965" s="407"/>
      <c r="H965" s="407"/>
      <c r="I965" s="407"/>
      <c r="J965" s="407"/>
      <c r="K965" s="472"/>
      <c r="L965" s="472"/>
      <c r="M965" s="472"/>
      <c r="N965" s="407"/>
      <c r="O965" s="407"/>
      <c r="P965" s="407"/>
      <c r="Q965" s="407"/>
      <c r="R965" s="407"/>
      <c r="S965" s="407"/>
      <c r="T965" s="407"/>
      <c r="U965" s="407"/>
      <c r="V965" s="407"/>
      <c r="W965" s="407"/>
      <c r="X965" s="407"/>
      <c r="Y965" s="407"/>
    </row>
    <row r="966" spans="1:25" x14ac:dyDescent="0.25">
      <c r="A966" s="470"/>
      <c r="B966" s="407"/>
      <c r="C966" s="471"/>
      <c r="D966" s="407"/>
      <c r="E966" s="407"/>
      <c r="F966" s="407"/>
      <c r="G966" s="407"/>
      <c r="H966" s="407"/>
      <c r="I966" s="407"/>
      <c r="J966" s="407"/>
      <c r="K966" s="472"/>
      <c r="L966" s="472"/>
      <c r="M966" s="472"/>
      <c r="N966" s="407"/>
      <c r="O966" s="407"/>
      <c r="P966" s="407"/>
      <c r="Q966" s="407"/>
      <c r="R966" s="407"/>
      <c r="S966" s="407"/>
      <c r="T966" s="407"/>
      <c r="U966" s="407"/>
      <c r="V966" s="407"/>
      <c r="W966" s="407"/>
      <c r="X966" s="407"/>
      <c r="Y966" s="407"/>
    </row>
    <row r="967" spans="1:25" x14ac:dyDescent="0.25">
      <c r="A967" s="470"/>
      <c r="B967" s="407"/>
      <c r="C967" s="471"/>
      <c r="D967" s="407"/>
      <c r="E967" s="407"/>
      <c r="F967" s="407"/>
      <c r="G967" s="407"/>
      <c r="H967" s="407"/>
      <c r="I967" s="407"/>
      <c r="J967" s="407"/>
      <c r="K967" s="472"/>
      <c r="L967" s="472"/>
      <c r="M967" s="472"/>
      <c r="N967" s="407"/>
      <c r="O967" s="407"/>
      <c r="P967" s="407"/>
      <c r="Q967" s="407"/>
      <c r="R967" s="407"/>
      <c r="S967" s="407"/>
      <c r="T967" s="407"/>
      <c r="U967" s="407"/>
      <c r="V967" s="407"/>
      <c r="W967" s="407"/>
      <c r="X967" s="407"/>
      <c r="Y967" s="407"/>
    </row>
    <row r="968" spans="1:25" x14ac:dyDescent="0.25">
      <c r="A968" s="470"/>
      <c r="B968" s="407"/>
      <c r="C968" s="471"/>
      <c r="D968" s="407"/>
      <c r="E968" s="407"/>
      <c r="F968" s="407"/>
      <c r="G968" s="407"/>
      <c r="H968" s="407"/>
      <c r="I968" s="407"/>
      <c r="J968" s="407"/>
      <c r="K968" s="472"/>
      <c r="L968" s="472"/>
      <c r="M968" s="472"/>
      <c r="N968" s="407"/>
      <c r="O968" s="407"/>
      <c r="P968" s="407"/>
      <c r="Q968" s="407"/>
      <c r="R968" s="407"/>
      <c r="S968" s="407"/>
      <c r="T968" s="407"/>
      <c r="U968" s="407"/>
      <c r="V968" s="407"/>
      <c r="W968" s="407"/>
      <c r="X968" s="407"/>
      <c r="Y968" s="407"/>
    </row>
    <row r="969" spans="1:25" x14ac:dyDescent="0.25">
      <c r="A969" s="470"/>
      <c r="B969" s="407"/>
      <c r="C969" s="471"/>
      <c r="D969" s="407"/>
      <c r="E969" s="407"/>
      <c r="F969" s="407"/>
      <c r="G969" s="407"/>
      <c r="H969" s="407"/>
      <c r="I969" s="407"/>
      <c r="J969" s="407"/>
      <c r="K969" s="472"/>
      <c r="L969" s="472"/>
      <c r="M969" s="472"/>
      <c r="N969" s="407"/>
      <c r="O969" s="407"/>
      <c r="P969" s="407"/>
      <c r="Q969" s="407"/>
      <c r="R969" s="407"/>
      <c r="S969" s="407"/>
      <c r="T969" s="407"/>
      <c r="U969" s="407"/>
      <c r="V969" s="407"/>
      <c r="W969" s="407"/>
      <c r="X969" s="407"/>
      <c r="Y969" s="407"/>
    </row>
    <row r="970" spans="1:25" x14ac:dyDescent="0.25">
      <c r="A970" s="470"/>
      <c r="B970" s="407"/>
      <c r="C970" s="471"/>
      <c r="D970" s="407"/>
      <c r="E970" s="407"/>
      <c r="F970" s="407"/>
      <c r="G970" s="407"/>
      <c r="H970" s="407"/>
      <c r="I970" s="407"/>
      <c r="J970" s="407"/>
      <c r="K970" s="472"/>
      <c r="L970" s="472"/>
      <c r="M970" s="472"/>
      <c r="N970" s="407"/>
      <c r="O970" s="407"/>
      <c r="P970" s="407"/>
      <c r="Q970" s="407"/>
      <c r="R970" s="407"/>
      <c r="S970" s="407"/>
      <c r="T970" s="407"/>
      <c r="U970" s="407"/>
      <c r="V970" s="407"/>
      <c r="W970" s="407"/>
      <c r="X970" s="407"/>
      <c r="Y970" s="407"/>
    </row>
    <row r="971" spans="1:25" x14ac:dyDescent="0.25">
      <c r="A971" s="470"/>
      <c r="B971" s="407"/>
      <c r="C971" s="471"/>
      <c r="D971" s="407"/>
      <c r="E971" s="407"/>
      <c r="F971" s="407"/>
      <c r="G971" s="407"/>
      <c r="H971" s="407"/>
      <c r="I971" s="407"/>
      <c r="J971" s="407"/>
      <c r="K971" s="472"/>
      <c r="L971" s="472"/>
      <c r="M971" s="472"/>
      <c r="N971" s="407"/>
      <c r="O971" s="407"/>
      <c r="P971" s="407"/>
      <c r="Q971" s="407"/>
      <c r="R971" s="407"/>
      <c r="S971" s="407"/>
      <c r="T971" s="407"/>
      <c r="U971" s="407"/>
      <c r="V971" s="407"/>
      <c r="W971" s="407"/>
      <c r="X971" s="407"/>
      <c r="Y971" s="407"/>
    </row>
    <row r="972" spans="1:25" x14ac:dyDescent="0.25">
      <c r="A972" s="470"/>
      <c r="B972" s="407"/>
      <c r="C972" s="471"/>
      <c r="D972" s="407"/>
      <c r="E972" s="407"/>
      <c r="F972" s="407"/>
      <c r="G972" s="407"/>
      <c r="H972" s="407"/>
      <c r="I972" s="407"/>
      <c r="J972" s="407"/>
      <c r="K972" s="472"/>
      <c r="L972" s="472"/>
      <c r="M972" s="472"/>
      <c r="N972" s="407"/>
      <c r="O972" s="407"/>
      <c r="P972" s="407"/>
      <c r="Q972" s="407"/>
      <c r="R972" s="407"/>
      <c r="S972" s="407"/>
      <c r="T972" s="407"/>
      <c r="U972" s="407"/>
      <c r="V972" s="407"/>
      <c r="W972" s="407"/>
      <c r="X972" s="407"/>
      <c r="Y972" s="407"/>
    </row>
    <row r="973" spans="1:25" x14ac:dyDescent="0.25">
      <c r="A973" s="470"/>
      <c r="B973" s="407"/>
      <c r="C973" s="471"/>
      <c r="D973" s="407"/>
      <c r="E973" s="407"/>
      <c r="F973" s="407"/>
      <c r="G973" s="407"/>
      <c r="H973" s="407"/>
      <c r="I973" s="407"/>
      <c r="J973" s="407"/>
      <c r="K973" s="472"/>
      <c r="L973" s="472"/>
      <c r="M973" s="472"/>
      <c r="N973" s="407"/>
      <c r="O973" s="407"/>
      <c r="P973" s="407"/>
      <c r="Q973" s="407"/>
      <c r="R973" s="407"/>
      <c r="S973" s="407"/>
      <c r="T973" s="407"/>
      <c r="U973" s="407"/>
      <c r="V973" s="407"/>
      <c r="W973" s="407"/>
      <c r="X973" s="407"/>
      <c r="Y973" s="407"/>
    </row>
    <row r="974" spans="1:25" x14ac:dyDescent="0.25">
      <c r="A974" s="470"/>
      <c r="B974" s="407"/>
      <c r="C974" s="471"/>
      <c r="D974" s="407"/>
      <c r="E974" s="407"/>
      <c r="F974" s="407"/>
      <c r="G974" s="407"/>
      <c r="H974" s="407"/>
      <c r="I974" s="407"/>
      <c r="J974" s="407"/>
      <c r="K974" s="472"/>
      <c r="L974" s="472"/>
      <c r="M974" s="472"/>
      <c r="N974" s="407"/>
      <c r="O974" s="407"/>
      <c r="P974" s="407"/>
      <c r="Q974" s="407"/>
      <c r="R974" s="407"/>
      <c r="S974" s="407"/>
      <c r="T974" s="407"/>
      <c r="U974" s="407"/>
      <c r="V974" s="407"/>
      <c r="W974" s="407"/>
      <c r="X974" s="407"/>
      <c r="Y974" s="407"/>
    </row>
    <row r="975" spans="1:25" x14ac:dyDescent="0.25">
      <c r="A975" s="470"/>
      <c r="B975" s="407"/>
      <c r="C975" s="471"/>
      <c r="D975" s="407"/>
      <c r="E975" s="407"/>
      <c r="F975" s="407"/>
      <c r="G975" s="407"/>
      <c r="H975" s="407"/>
      <c r="I975" s="407"/>
      <c r="J975" s="407"/>
      <c r="K975" s="472"/>
      <c r="L975" s="472"/>
      <c r="M975" s="472"/>
      <c r="N975" s="407"/>
      <c r="O975" s="407"/>
      <c r="P975" s="407"/>
      <c r="Q975" s="407"/>
      <c r="R975" s="407"/>
      <c r="S975" s="407"/>
      <c r="T975" s="407"/>
      <c r="U975" s="407"/>
      <c r="V975" s="407"/>
      <c r="W975" s="407"/>
      <c r="X975" s="407"/>
      <c r="Y975" s="407"/>
    </row>
    <row r="976" spans="1:25" x14ac:dyDescent="0.25">
      <c r="A976" s="470"/>
      <c r="B976" s="407"/>
      <c r="C976" s="471"/>
      <c r="D976" s="407"/>
      <c r="E976" s="407"/>
      <c r="F976" s="407"/>
      <c r="G976" s="407"/>
      <c r="H976" s="407"/>
      <c r="I976" s="407"/>
      <c r="J976" s="407"/>
      <c r="K976" s="472"/>
      <c r="L976" s="472"/>
      <c r="M976" s="472"/>
      <c r="N976" s="407"/>
      <c r="O976" s="407"/>
      <c r="P976" s="407"/>
      <c r="Q976" s="407"/>
      <c r="R976" s="407"/>
      <c r="S976" s="407"/>
      <c r="T976" s="407"/>
      <c r="U976" s="407"/>
      <c r="V976" s="407"/>
      <c r="W976" s="407"/>
      <c r="X976" s="407"/>
      <c r="Y976" s="407"/>
    </row>
    <row r="977" spans="1:25" x14ac:dyDescent="0.25">
      <c r="A977" s="470"/>
      <c r="B977" s="407"/>
      <c r="C977" s="471"/>
      <c r="D977" s="407"/>
      <c r="E977" s="407"/>
      <c r="F977" s="407"/>
      <c r="G977" s="407"/>
      <c r="H977" s="407"/>
      <c r="I977" s="407"/>
      <c r="J977" s="407"/>
      <c r="K977" s="472"/>
      <c r="L977" s="472"/>
      <c r="M977" s="472"/>
      <c r="N977" s="407"/>
      <c r="O977" s="407"/>
      <c r="P977" s="407"/>
      <c r="Q977" s="407"/>
      <c r="R977" s="407"/>
      <c r="S977" s="407"/>
      <c r="T977" s="407"/>
      <c r="U977" s="407"/>
      <c r="V977" s="407"/>
      <c r="W977" s="407"/>
      <c r="X977" s="407"/>
      <c r="Y977" s="407"/>
    </row>
    <row r="978" spans="1:25" x14ac:dyDescent="0.25">
      <c r="A978" s="470"/>
      <c r="B978" s="407"/>
      <c r="C978" s="471"/>
      <c r="D978" s="407"/>
      <c r="E978" s="407"/>
      <c r="F978" s="407"/>
      <c r="G978" s="407"/>
      <c r="H978" s="407"/>
      <c r="I978" s="407"/>
      <c r="J978" s="407"/>
      <c r="K978" s="472"/>
      <c r="L978" s="472"/>
      <c r="M978" s="472"/>
      <c r="N978" s="407"/>
      <c r="O978" s="407"/>
      <c r="P978" s="407"/>
      <c r="Q978" s="407"/>
      <c r="R978" s="407"/>
      <c r="S978" s="407"/>
      <c r="T978" s="407"/>
      <c r="U978" s="407"/>
      <c r="V978" s="407"/>
      <c r="W978" s="407"/>
      <c r="X978" s="407"/>
      <c r="Y978" s="407"/>
    </row>
    <row r="979" spans="1:25" x14ac:dyDescent="0.25">
      <c r="A979" s="470"/>
      <c r="B979" s="407"/>
      <c r="C979" s="471"/>
      <c r="D979" s="407"/>
      <c r="E979" s="407"/>
      <c r="F979" s="407"/>
      <c r="G979" s="407"/>
      <c r="H979" s="407"/>
      <c r="I979" s="407"/>
      <c r="J979" s="407"/>
      <c r="K979" s="472"/>
      <c r="L979" s="472"/>
      <c r="M979" s="472"/>
      <c r="N979" s="407"/>
      <c r="O979" s="407"/>
      <c r="P979" s="407"/>
      <c r="Q979" s="407"/>
      <c r="R979" s="407"/>
      <c r="S979" s="407"/>
      <c r="T979" s="407"/>
      <c r="U979" s="407"/>
      <c r="V979" s="407"/>
      <c r="W979" s="407"/>
      <c r="X979" s="407"/>
      <c r="Y979" s="407"/>
    </row>
    <row r="980" spans="1:25" x14ac:dyDescent="0.25">
      <c r="A980" s="470"/>
      <c r="B980" s="407"/>
      <c r="C980" s="471"/>
      <c r="D980" s="407"/>
      <c r="E980" s="407"/>
      <c r="F980" s="407"/>
      <c r="G980" s="407"/>
      <c r="H980" s="407"/>
      <c r="I980" s="407"/>
      <c r="J980" s="407"/>
      <c r="K980" s="472"/>
      <c r="L980" s="472"/>
      <c r="M980" s="472"/>
      <c r="N980" s="407"/>
      <c r="O980" s="407"/>
      <c r="P980" s="407"/>
      <c r="Q980" s="407"/>
      <c r="R980" s="407"/>
      <c r="S980" s="407"/>
      <c r="T980" s="407"/>
      <c r="U980" s="407"/>
      <c r="V980" s="407"/>
      <c r="W980" s="407"/>
      <c r="X980" s="407"/>
      <c r="Y980" s="407"/>
    </row>
    <row r="981" spans="1:25" x14ac:dyDescent="0.25">
      <c r="A981" s="470"/>
      <c r="B981" s="407"/>
      <c r="C981" s="471"/>
      <c r="D981" s="407"/>
      <c r="E981" s="407"/>
      <c r="F981" s="407"/>
      <c r="G981" s="407"/>
      <c r="H981" s="407"/>
      <c r="I981" s="407"/>
      <c r="J981" s="407"/>
      <c r="K981" s="472"/>
      <c r="L981" s="472"/>
      <c r="M981" s="472"/>
      <c r="N981" s="407"/>
      <c r="O981" s="407"/>
      <c r="P981" s="407"/>
      <c r="Q981" s="407"/>
      <c r="R981" s="407"/>
      <c r="S981" s="407"/>
      <c r="T981" s="407"/>
      <c r="U981" s="407"/>
      <c r="V981" s="407"/>
      <c r="W981" s="407"/>
      <c r="X981" s="407"/>
      <c r="Y981" s="407"/>
    </row>
    <row r="982" spans="1:25" x14ac:dyDescent="0.25">
      <c r="A982" s="470"/>
      <c r="B982" s="407"/>
      <c r="C982" s="471"/>
      <c r="D982" s="407"/>
      <c r="E982" s="407"/>
      <c r="F982" s="407"/>
      <c r="G982" s="407"/>
      <c r="H982" s="407"/>
      <c r="I982" s="407"/>
      <c r="J982" s="407"/>
      <c r="K982" s="472"/>
      <c r="L982" s="472"/>
      <c r="M982" s="472"/>
      <c r="N982" s="407"/>
      <c r="O982" s="407"/>
      <c r="P982" s="407"/>
      <c r="Q982" s="407"/>
      <c r="R982" s="407"/>
      <c r="S982" s="407"/>
      <c r="T982" s="407"/>
      <c r="U982" s="407"/>
      <c r="V982" s="407"/>
      <c r="W982" s="407"/>
      <c r="X982" s="407"/>
      <c r="Y982" s="407"/>
    </row>
    <row r="983" spans="1:25" x14ac:dyDescent="0.25">
      <c r="A983" s="470"/>
      <c r="B983" s="407"/>
      <c r="C983" s="471"/>
      <c r="D983" s="407"/>
      <c r="E983" s="407"/>
      <c r="F983" s="407"/>
      <c r="G983" s="407"/>
      <c r="H983" s="407"/>
      <c r="I983" s="407"/>
      <c r="J983" s="407"/>
      <c r="K983" s="472"/>
      <c r="L983" s="472"/>
      <c r="M983" s="472"/>
      <c r="N983" s="407"/>
      <c r="O983" s="407"/>
      <c r="P983" s="407"/>
      <c r="Q983" s="407"/>
      <c r="R983" s="407"/>
      <c r="S983" s="407"/>
      <c r="T983" s="407"/>
      <c r="U983" s="407"/>
      <c r="V983" s="407"/>
      <c r="W983" s="407"/>
      <c r="X983" s="407"/>
      <c r="Y983" s="407"/>
    </row>
    <row r="984" spans="1:25" x14ac:dyDescent="0.25">
      <c r="A984" s="470"/>
      <c r="B984" s="407"/>
      <c r="C984" s="471"/>
      <c r="D984" s="407"/>
      <c r="E984" s="407"/>
      <c r="F984" s="407"/>
      <c r="G984" s="407"/>
      <c r="H984" s="407"/>
      <c r="I984" s="407"/>
      <c r="J984" s="407"/>
      <c r="K984" s="472"/>
      <c r="L984" s="472"/>
      <c r="M984" s="472"/>
      <c r="N984" s="407"/>
      <c r="O984" s="407"/>
      <c r="P984" s="407"/>
      <c r="Q984" s="407"/>
      <c r="R984" s="407"/>
      <c r="S984" s="407"/>
      <c r="T984" s="407"/>
      <c r="U984" s="407"/>
      <c r="V984" s="407"/>
      <c r="W984" s="407"/>
      <c r="X984" s="407"/>
      <c r="Y984" s="407"/>
    </row>
    <row r="985" spans="1:25" x14ac:dyDescent="0.25">
      <c r="A985" s="470"/>
      <c r="B985" s="407"/>
      <c r="C985" s="471"/>
      <c r="D985" s="407"/>
      <c r="E985" s="407"/>
      <c r="F985" s="407"/>
      <c r="G985" s="407"/>
      <c r="H985" s="407"/>
      <c r="I985" s="407"/>
      <c r="J985" s="407"/>
      <c r="K985" s="472"/>
      <c r="L985" s="472"/>
      <c r="M985" s="472"/>
      <c r="N985" s="407"/>
      <c r="O985" s="407"/>
      <c r="P985" s="407"/>
      <c r="Q985" s="407"/>
      <c r="R985" s="407"/>
      <c r="S985" s="407"/>
      <c r="T985" s="407"/>
      <c r="U985" s="407"/>
      <c r="V985" s="407"/>
      <c r="W985" s="407"/>
      <c r="X985" s="407"/>
      <c r="Y985" s="407"/>
    </row>
    <row r="986" spans="1:25" x14ac:dyDescent="0.25">
      <c r="A986" s="470"/>
      <c r="B986" s="407"/>
      <c r="C986" s="471"/>
      <c r="D986" s="407"/>
      <c r="E986" s="407"/>
      <c r="F986" s="407"/>
      <c r="G986" s="407"/>
      <c r="H986" s="407"/>
      <c r="I986" s="407"/>
      <c r="J986" s="407"/>
      <c r="K986" s="472"/>
      <c r="L986" s="472"/>
      <c r="M986" s="472"/>
      <c r="N986" s="407"/>
      <c r="O986" s="407"/>
      <c r="P986" s="407"/>
      <c r="Q986" s="407"/>
      <c r="R986" s="407"/>
      <c r="S986" s="407"/>
      <c r="T986" s="407"/>
      <c r="U986" s="407"/>
      <c r="V986" s="407"/>
      <c r="W986" s="407"/>
      <c r="X986" s="407"/>
      <c r="Y986" s="407"/>
    </row>
    <row r="987" spans="1:25" x14ac:dyDescent="0.25">
      <c r="A987" s="470"/>
      <c r="B987" s="407"/>
      <c r="C987" s="471"/>
      <c r="D987" s="407"/>
      <c r="E987" s="407"/>
      <c r="F987" s="407"/>
      <c r="G987" s="407"/>
      <c r="H987" s="407"/>
      <c r="I987" s="407"/>
      <c r="J987" s="407"/>
      <c r="K987" s="472"/>
      <c r="L987" s="472"/>
      <c r="M987" s="472"/>
      <c r="N987" s="407"/>
      <c r="O987" s="407"/>
      <c r="P987" s="407"/>
      <c r="Q987" s="407"/>
      <c r="R987" s="407"/>
      <c r="S987" s="407"/>
      <c r="T987" s="407"/>
      <c r="U987" s="407"/>
      <c r="V987" s="407"/>
      <c r="W987" s="407"/>
      <c r="X987" s="407"/>
      <c r="Y987" s="407"/>
    </row>
    <row r="988" spans="1:25" x14ac:dyDescent="0.25">
      <c r="A988" s="470"/>
      <c r="B988" s="407"/>
      <c r="C988" s="471"/>
      <c r="D988" s="407"/>
      <c r="E988" s="407"/>
      <c r="F988" s="407"/>
      <c r="G988" s="407"/>
      <c r="H988" s="407"/>
      <c r="I988" s="407"/>
      <c r="J988" s="407"/>
      <c r="K988" s="472"/>
      <c r="L988" s="472"/>
      <c r="M988" s="472"/>
      <c r="N988" s="407"/>
      <c r="O988" s="407"/>
      <c r="P988" s="407"/>
      <c r="Q988" s="407"/>
      <c r="R988" s="407"/>
      <c r="S988" s="407"/>
      <c r="T988" s="407"/>
      <c r="U988" s="407"/>
      <c r="V988" s="407"/>
      <c r="W988" s="407"/>
      <c r="X988" s="407"/>
      <c r="Y988" s="407"/>
    </row>
    <row r="989" spans="1:25" x14ac:dyDescent="0.25">
      <c r="A989" s="470"/>
      <c r="B989" s="407"/>
      <c r="C989" s="471"/>
      <c r="D989" s="407"/>
      <c r="E989" s="407"/>
      <c r="F989" s="407"/>
      <c r="G989" s="407"/>
      <c r="H989" s="407"/>
      <c r="I989" s="407"/>
      <c r="J989" s="407"/>
      <c r="K989" s="472"/>
      <c r="L989" s="472"/>
      <c r="M989" s="472"/>
      <c r="N989" s="407"/>
      <c r="O989" s="407"/>
      <c r="P989" s="407"/>
      <c r="Q989" s="407"/>
      <c r="R989" s="407"/>
      <c r="S989" s="407"/>
      <c r="T989" s="407"/>
      <c r="U989" s="407"/>
      <c r="V989" s="407"/>
      <c r="W989" s="407"/>
      <c r="X989" s="407"/>
      <c r="Y989" s="407"/>
    </row>
    <row r="990" spans="1:25" x14ac:dyDescent="0.25">
      <c r="A990" s="470"/>
      <c r="B990" s="407"/>
      <c r="C990" s="471"/>
      <c r="D990" s="407"/>
      <c r="E990" s="407"/>
      <c r="F990" s="407"/>
      <c r="G990" s="407"/>
      <c r="H990" s="407"/>
      <c r="I990" s="407"/>
      <c r="J990" s="407"/>
      <c r="K990" s="472"/>
      <c r="L990" s="472"/>
      <c r="M990" s="472"/>
      <c r="N990" s="407"/>
      <c r="O990" s="407"/>
      <c r="P990" s="407"/>
      <c r="Q990" s="407"/>
      <c r="R990" s="407"/>
      <c r="S990" s="407"/>
      <c r="T990" s="407"/>
      <c r="U990" s="407"/>
      <c r="V990" s="407"/>
      <c r="W990" s="407"/>
      <c r="X990" s="407"/>
      <c r="Y990" s="407"/>
    </row>
    <row r="991" spans="1:25" x14ac:dyDescent="0.25">
      <c r="A991" s="470"/>
      <c r="B991" s="407"/>
      <c r="C991" s="471"/>
      <c r="D991" s="407"/>
      <c r="E991" s="407"/>
      <c r="F991" s="407"/>
      <c r="G991" s="407"/>
      <c r="H991" s="407"/>
      <c r="I991" s="407"/>
      <c r="J991" s="407"/>
      <c r="K991" s="472"/>
      <c r="L991" s="472"/>
      <c r="M991" s="472"/>
      <c r="N991" s="407"/>
      <c r="O991" s="407"/>
      <c r="P991" s="407"/>
      <c r="Q991" s="407"/>
      <c r="R991" s="407"/>
      <c r="S991" s="407"/>
      <c r="T991" s="407"/>
      <c r="U991" s="407"/>
      <c r="V991" s="407"/>
      <c r="W991" s="407"/>
      <c r="X991" s="407"/>
      <c r="Y991" s="407"/>
    </row>
    <row r="992" spans="1:25" x14ac:dyDescent="0.25">
      <c r="A992" s="470"/>
      <c r="B992" s="407"/>
      <c r="C992" s="471"/>
      <c r="D992" s="407"/>
      <c r="E992" s="407"/>
      <c r="F992" s="407"/>
      <c r="G992" s="407"/>
      <c r="H992" s="407"/>
      <c r="I992" s="407"/>
      <c r="J992" s="407"/>
      <c r="K992" s="472"/>
      <c r="L992" s="472"/>
      <c r="M992" s="472"/>
      <c r="N992" s="407"/>
      <c r="O992" s="407"/>
      <c r="P992" s="407"/>
      <c r="Q992" s="407"/>
      <c r="R992" s="407"/>
      <c r="S992" s="407"/>
      <c r="T992" s="407"/>
      <c r="U992" s="407"/>
      <c r="V992" s="407"/>
      <c r="W992" s="407"/>
      <c r="X992" s="407"/>
      <c r="Y992" s="407"/>
    </row>
    <row r="993" spans="1:25" x14ac:dyDescent="0.25">
      <c r="A993" s="470"/>
      <c r="B993" s="407"/>
      <c r="C993" s="471"/>
      <c r="D993" s="407"/>
      <c r="E993" s="407"/>
      <c r="F993" s="407"/>
      <c r="G993" s="407"/>
      <c r="H993" s="407"/>
      <c r="I993" s="407"/>
      <c r="J993" s="407"/>
      <c r="K993" s="472"/>
      <c r="L993" s="472"/>
      <c r="M993" s="472"/>
      <c r="N993" s="407"/>
      <c r="O993" s="407"/>
      <c r="P993" s="407"/>
      <c r="Q993" s="407"/>
      <c r="R993" s="407"/>
      <c r="S993" s="407"/>
      <c r="T993" s="407"/>
      <c r="U993" s="407"/>
      <c r="V993" s="407"/>
      <c r="W993" s="407"/>
      <c r="X993" s="407"/>
      <c r="Y993" s="407"/>
    </row>
    <row r="994" spans="1:25" x14ac:dyDescent="0.25">
      <c r="A994" s="470"/>
      <c r="B994" s="407"/>
      <c r="C994" s="471"/>
      <c r="D994" s="407"/>
      <c r="E994" s="407"/>
      <c r="F994" s="407"/>
      <c r="G994" s="407"/>
      <c r="H994" s="407"/>
      <c r="I994" s="407"/>
      <c r="J994" s="407"/>
      <c r="K994" s="472"/>
      <c r="L994" s="472"/>
      <c r="M994" s="472"/>
      <c r="N994" s="407"/>
      <c r="O994" s="407"/>
      <c r="P994" s="407"/>
      <c r="Q994" s="407"/>
      <c r="R994" s="407"/>
      <c r="S994" s="407"/>
      <c r="T994" s="407"/>
      <c r="U994" s="407"/>
      <c r="V994" s="407"/>
      <c r="W994" s="407"/>
      <c r="X994" s="407"/>
      <c r="Y994" s="407"/>
    </row>
    <row r="995" spans="1:25" x14ac:dyDescent="0.25">
      <c r="A995" s="470"/>
      <c r="B995" s="407"/>
      <c r="C995" s="471"/>
      <c r="D995" s="407"/>
      <c r="E995" s="407"/>
      <c r="F995" s="407"/>
      <c r="G995" s="407"/>
      <c r="H995" s="407"/>
      <c r="I995" s="407"/>
      <c r="J995" s="407"/>
      <c r="K995" s="472"/>
      <c r="L995" s="472"/>
      <c r="M995" s="472"/>
      <c r="N995" s="407"/>
      <c r="O995" s="407"/>
      <c r="P995" s="407"/>
      <c r="Q995" s="407"/>
      <c r="R995" s="407"/>
      <c r="S995" s="407"/>
      <c r="T995" s="407"/>
      <c r="U995" s="407"/>
      <c r="V995" s="407"/>
      <c r="W995" s="407"/>
      <c r="X995" s="407"/>
      <c r="Y995" s="407"/>
    </row>
    <row r="996" spans="1:25" x14ac:dyDescent="0.25">
      <c r="A996" s="470"/>
      <c r="B996" s="407"/>
      <c r="C996" s="471"/>
      <c r="D996" s="407"/>
      <c r="E996" s="407"/>
      <c r="F996" s="407"/>
      <c r="G996" s="407"/>
      <c r="H996" s="407"/>
      <c r="I996" s="407"/>
      <c r="J996" s="407"/>
      <c r="K996" s="472"/>
      <c r="L996" s="472"/>
      <c r="M996" s="472"/>
      <c r="N996" s="407"/>
      <c r="O996" s="407"/>
      <c r="P996" s="407"/>
      <c r="Q996" s="407"/>
      <c r="R996" s="407"/>
      <c r="S996" s="407"/>
      <c r="T996" s="407"/>
      <c r="U996" s="407"/>
      <c r="V996" s="407"/>
      <c r="W996" s="407"/>
      <c r="X996" s="407"/>
      <c r="Y996" s="407"/>
    </row>
    <row r="997" spans="1:25" x14ac:dyDescent="0.25">
      <c r="A997" s="470"/>
      <c r="B997" s="407"/>
      <c r="C997" s="471"/>
      <c r="D997" s="407"/>
      <c r="E997" s="407"/>
      <c r="F997" s="407"/>
      <c r="G997" s="407"/>
      <c r="H997" s="407"/>
      <c r="I997" s="407"/>
      <c r="J997" s="407"/>
      <c r="K997" s="472"/>
      <c r="L997" s="472"/>
      <c r="M997" s="472"/>
      <c r="N997" s="407"/>
      <c r="O997" s="407"/>
      <c r="P997" s="407"/>
      <c r="Q997" s="407"/>
      <c r="R997" s="407"/>
      <c r="S997" s="407"/>
      <c r="T997" s="407"/>
      <c r="U997" s="407"/>
      <c r="V997" s="407"/>
      <c r="W997" s="407"/>
      <c r="X997" s="407"/>
      <c r="Y997" s="407"/>
    </row>
    <row r="998" spans="1:25" x14ac:dyDescent="0.25">
      <c r="A998" s="470"/>
      <c r="B998" s="407"/>
      <c r="C998" s="471"/>
      <c r="D998" s="407"/>
      <c r="E998" s="407"/>
      <c r="F998" s="407"/>
      <c r="G998" s="407"/>
      <c r="H998" s="407"/>
      <c r="I998" s="407"/>
      <c r="J998" s="407"/>
      <c r="K998" s="472"/>
      <c r="L998" s="472"/>
      <c r="M998" s="472"/>
      <c r="N998" s="407"/>
      <c r="O998" s="407"/>
      <c r="P998" s="407"/>
      <c r="Q998" s="407"/>
      <c r="R998" s="407"/>
      <c r="S998" s="407"/>
      <c r="T998" s="407"/>
      <c r="U998" s="407"/>
      <c r="V998" s="407"/>
      <c r="W998" s="407"/>
      <c r="X998" s="407"/>
      <c r="Y998" s="407"/>
    </row>
    <row r="999" spans="1:25" x14ac:dyDescent="0.25">
      <c r="A999" s="470"/>
      <c r="B999" s="407"/>
      <c r="C999" s="471"/>
      <c r="D999" s="407"/>
      <c r="E999" s="407"/>
      <c r="F999" s="407"/>
      <c r="G999" s="407"/>
      <c r="H999" s="407"/>
      <c r="I999" s="407"/>
      <c r="J999" s="407"/>
      <c r="K999" s="472"/>
      <c r="L999" s="472"/>
      <c r="M999" s="472"/>
      <c r="N999" s="407"/>
      <c r="O999" s="407"/>
      <c r="P999" s="407"/>
      <c r="Q999" s="407"/>
      <c r="R999" s="407"/>
      <c r="S999" s="407"/>
      <c r="T999" s="407"/>
      <c r="U999" s="407"/>
      <c r="V999" s="407"/>
      <c r="W999" s="407"/>
      <c r="X999" s="407"/>
      <c r="Y999" s="407"/>
    </row>
    <row r="1000" spans="1:25" x14ac:dyDescent="0.25">
      <c r="A1000" s="470"/>
      <c r="B1000" s="407"/>
      <c r="C1000" s="471"/>
      <c r="D1000" s="407"/>
      <c r="E1000" s="407"/>
      <c r="F1000" s="407"/>
      <c r="G1000" s="407"/>
      <c r="H1000" s="407"/>
      <c r="I1000" s="407"/>
      <c r="J1000" s="407"/>
      <c r="K1000" s="472"/>
      <c r="L1000" s="472"/>
      <c r="M1000" s="472"/>
      <c r="N1000" s="407"/>
      <c r="O1000" s="407"/>
      <c r="P1000" s="407"/>
      <c r="Q1000" s="407"/>
      <c r="R1000" s="407"/>
      <c r="S1000" s="407"/>
      <c r="T1000" s="407"/>
      <c r="U1000" s="407"/>
      <c r="V1000" s="407"/>
      <c r="W1000" s="407"/>
      <c r="X1000" s="407"/>
      <c r="Y1000" s="407"/>
    </row>
    <row r="1001" spans="1:25" x14ac:dyDescent="0.25">
      <c r="A1001" s="470"/>
      <c r="B1001" s="407"/>
      <c r="C1001" s="471"/>
      <c r="D1001" s="407"/>
      <c r="E1001" s="407"/>
      <c r="F1001" s="407"/>
      <c r="G1001" s="407"/>
      <c r="H1001" s="407"/>
      <c r="I1001" s="407"/>
      <c r="J1001" s="407"/>
      <c r="K1001" s="472"/>
      <c r="L1001" s="472"/>
      <c r="M1001" s="472"/>
      <c r="N1001" s="407"/>
      <c r="O1001" s="407"/>
      <c r="P1001" s="407"/>
      <c r="Q1001" s="407"/>
      <c r="R1001" s="407"/>
      <c r="S1001" s="407"/>
      <c r="T1001" s="407"/>
      <c r="U1001" s="407"/>
      <c r="V1001" s="407"/>
      <c r="W1001" s="407"/>
      <c r="X1001" s="407"/>
      <c r="Y1001" s="407"/>
    </row>
    <row r="1002" spans="1:25" x14ac:dyDescent="0.25">
      <c r="A1002" s="470"/>
      <c r="B1002" s="407"/>
      <c r="C1002" s="471"/>
      <c r="D1002" s="407"/>
      <c r="E1002" s="407"/>
      <c r="F1002" s="407"/>
      <c r="G1002" s="407"/>
      <c r="H1002" s="407"/>
      <c r="I1002" s="407"/>
      <c r="J1002" s="407"/>
      <c r="K1002" s="472"/>
      <c r="L1002" s="472"/>
      <c r="M1002" s="472"/>
      <c r="N1002" s="407"/>
      <c r="O1002" s="407"/>
      <c r="P1002" s="407"/>
      <c r="Q1002" s="407"/>
      <c r="R1002" s="407"/>
      <c r="S1002" s="407"/>
      <c r="T1002" s="407"/>
      <c r="U1002" s="407"/>
      <c r="V1002" s="407"/>
      <c r="W1002" s="407"/>
      <c r="X1002" s="407"/>
      <c r="Y1002" s="407"/>
    </row>
    <row r="1003" spans="1:25" x14ac:dyDescent="0.25">
      <c r="A1003" s="470"/>
      <c r="B1003" s="407"/>
      <c r="C1003" s="471"/>
      <c r="D1003" s="407"/>
      <c r="E1003" s="407"/>
      <c r="F1003" s="407"/>
      <c r="G1003" s="407"/>
      <c r="H1003" s="407"/>
      <c r="I1003" s="407"/>
      <c r="J1003" s="407"/>
      <c r="K1003" s="472"/>
      <c r="L1003" s="472"/>
      <c r="M1003" s="472"/>
      <c r="N1003" s="407"/>
      <c r="O1003" s="407"/>
      <c r="P1003" s="407"/>
      <c r="Q1003" s="407"/>
      <c r="R1003" s="407"/>
      <c r="S1003" s="407"/>
      <c r="T1003" s="407"/>
      <c r="U1003" s="407"/>
      <c r="V1003" s="407"/>
      <c r="W1003" s="407"/>
      <c r="X1003" s="407"/>
      <c r="Y1003" s="407"/>
    </row>
    <row r="1004" spans="1:25" x14ac:dyDescent="0.25">
      <c r="A1004" s="470"/>
      <c r="B1004" s="407"/>
      <c r="C1004" s="471"/>
      <c r="D1004" s="407"/>
      <c r="E1004" s="407"/>
      <c r="F1004" s="407"/>
      <c r="G1004" s="407"/>
      <c r="H1004" s="407"/>
      <c r="I1004" s="407"/>
      <c r="J1004" s="407"/>
      <c r="K1004" s="472"/>
      <c r="L1004" s="472"/>
      <c r="M1004" s="472"/>
      <c r="N1004" s="407"/>
      <c r="O1004" s="407"/>
      <c r="P1004" s="407"/>
      <c r="Q1004" s="407"/>
      <c r="R1004" s="407"/>
      <c r="S1004" s="407"/>
      <c r="T1004" s="407"/>
      <c r="U1004" s="407"/>
      <c r="V1004" s="407"/>
      <c r="W1004" s="407"/>
      <c r="X1004" s="407"/>
      <c r="Y1004" s="407"/>
    </row>
    <row r="1005" spans="1:25" x14ac:dyDescent="0.25">
      <c r="A1005" s="470"/>
      <c r="B1005" s="407"/>
      <c r="C1005" s="471"/>
      <c r="D1005" s="407"/>
      <c r="E1005" s="407"/>
      <c r="F1005" s="407"/>
      <c r="G1005" s="407"/>
      <c r="H1005" s="407"/>
      <c r="I1005" s="407"/>
      <c r="J1005" s="407"/>
      <c r="K1005" s="472"/>
      <c r="L1005" s="472"/>
      <c r="M1005" s="472"/>
      <c r="N1005" s="407"/>
      <c r="O1005" s="407"/>
      <c r="P1005" s="407"/>
      <c r="Q1005" s="407"/>
      <c r="R1005" s="407"/>
      <c r="S1005" s="407"/>
      <c r="T1005" s="407"/>
      <c r="U1005" s="407"/>
      <c r="V1005" s="407"/>
      <c r="W1005" s="407"/>
      <c r="X1005" s="407"/>
      <c r="Y1005" s="407"/>
    </row>
    <row r="1006" spans="1:25" x14ac:dyDescent="0.25">
      <c r="A1006" s="470"/>
      <c r="B1006" s="407"/>
      <c r="C1006" s="471"/>
      <c r="D1006" s="407"/>
      <c r="E1006" s="407"/>
      <c r="F1006" s="407"/>
      <c r="G1006" s="407"/>
      <c r="H1006" s="407"/>
      <c r="I1006" s="407"/>
      <c r="J1006" s="407"/>
      <c r="K1006" s="472"/>
      <c r="L1006" s="472"/>
      <c r="M1006" s="472"/>
      <c r="N1006" s="407"/>
      <c r="O1006" s="407"/>
      <c r="P1006" s="407"/>
      <c r="Q1006" s="407"/>
      <c r="R1006" s="407"/>
      <c r="S1006" s="407"/>
      <c r="T1006" s="407"/>
      <c r="U1006" s="407"/>
      <c r="V1006" s="407"/>
      <c r="W1006" s="407"/>
      <c r="X1006" s="407"/>
      <c r="Y1006" s="407"/>
    </row>
    <row r="1007" spans="1:25" x14ac:dyDescent="0.25">
      <c r="A1007" s="470"/>
      <c r="B1007" s="407"/>
      <c r="C1007" s="471"/>
      <c r="D1007" s="407"/>
      <c r="E1007" s="407"/>
      <c r="F1007" s="407"/>
      <c r="G1007" s="407"/>
      <c r="H1007" s="407"/>
      <c r="I1007" s="407"/>
      <c r="J1007" s="407"/>
      <c r="K1007" s="472"/>
      <c r="L1007" s="472"/>
      <c r="M1007" s="472"/>
      <c r="N1007" s="407"/>
      <c r="O1007" s="407"/>
      <c r="P1007" s="407"/>
      <c r="Q1007" s="407"/>
      <c r="R1007" s="407"/>
      <c r="S1007" s="407"/>
      <c r="T1007" s="407"/>
      <c r="U1007" s="407"/>
      <c r="V1007" s="407"/>
      <c r="W1007" s="407"/>
      <c r="X1007" s="407"/>
      <c r="Y1007" s="407"/>
    </row>
    <row r="1008" spans="1:25" x14ac:dyDescent="0.25">
      <c r="A1008" s="470"/>
      <c r="B1008" s="407"/>
      <c r="C1008" s="471"/>
      <c r="D1008" s="407"/>
      <c r="E1008" s="407"/>
      <c r="F1008" s="407"/>
      <c r="G1008" s="407"/>
      <c r="H1008" s="407"/>
      <c r="I1008" s="407"/>
      <c r="J1008" s="407"/>
      <c r="K1008" s="472"/>
      <c r="L1008" s="472"/>
      <c r="M1008" s="472"/>
      <c r="N1008" s="407"/>
      <c r="O1008" s="407"/>
      <c r="P1008" s="407"/>
      <c r="Q1008" s="407"/>
      <c r="R1008" s="407"/>
      <c r="S1008" s="407"/>
      <c r="T1008" s="407"/>
      <c r="U1008" s="407"/>
      <c r="V1008" s="407"/>
      <c r="W1008" s="407"/>
      <c r="X1008" s="407"/>
      <c r="Y1008" s="407"/>
    </row>
    <row r="1009" spans="1:25" x14ac:dyDescent="0.25">
      <c r="A1009" s="470"/>
      <c r="B1009" s="407"/>
      <c r="C1009" s="471"/>
      <c r="D1009" s="407"/>
      <c r="E1009" s="407"/>
      <c r="F1009" s="407"/>
      <c r="G1009" s="407"/>
      <c r="H1009" s="407"/>
      <c r="I1009" s="407"/>
      <c r="J1009" s="407"/>
      <c r="K1009" s="472"/>
      <c r="L1009" s="472"/>
      <c r="M1009" s="472"/>
      <c r="N1009" s="407"/>
      <c r="O1009" s="407"/>
      <c r="P1009" s="407"/>
      <c r="Q1009" s="407"/>
      <c r="R1009" s="407"/>
      <c r="S1009" s="407"/>
      <c r="T1009" s="407"/>
      <c r="U1009" s="407"/>
      <c r="V1009" s="407"/>
      <c r="W1009" s="407"/>
      <c r="X1009" s="407"/>
      <c r="Y1009" s="407"/>
    </row>
    <row r="1010" spans="1:25" x14ac:dyDescent="0.25">
      <c r="A1010" s="470"/>
      <c r="B1010" s="407"/>
      <c r="C1010" s="471"/>
      <c r="D1010" s="407"/>
      <c r="E1010" s="407"/>
      <c r="F1010" s="407"/>
      <c r="G1010" s="407"/>
      <c r="H1010" s="407"/>
      <c r="I1010" s="407"/>
      <c r="J1010" s="407"/>
      <c r="K1010" s="472"/>
      <c r="L1010" s="472"/>
      <c r="M1010" s="472"/>
      <c r="N1010" s="407"/>
      <c r="O1010" s="407"/>
      <c r="P1010" s="407"/>
      <c r="Q1010" s="407"/>
      <c r="R1010" s="407"/>
      <c r="S1010" s="407"/>
      <c r="T1010" s="407"/>
      <c r="U1010" s="407"/>
      <c r="V1010" s="407"/>
      <c r="W1010" s="407"/>
      <c r="X1010" s="407"/>
      <c r="Y1010" s="407"/>
    </row>
    <row r="1011" spans="1:25" x14ac:dyDescent="0.25">
      <c r="A1011" s="470"/>
      <c r="B1011" s="407"/>
      <c r="C1011" s="471"/>
      <c r="D1011" s="407"/>
      <c r="E1011" s="407"/>
      <c r="F1011" s="407"/>
      <c r="G1011" s="407"/>
      <c r="H1011" s="407"/>
      <c r="I1011" s="407"/>
      <c r="J1011" s="407"/>
      <c r="K1011" s="472"/>
      <c r="L1011" s="472"/>
      <c r="M1011" s="472"/>
      <c r="N1011" s="407"/>
      <c r="O1011" s="407"/>
      <c r="P1011" s="407"/>
      <c r="Q1011" s="407"/>
      <c r="R1011" s="407"/>
      <c r="S1011" s="407"/>
      <c r="T1011" s="407"/>
      <c r="U1011" s="407"/>
      <c r="V1011" s="407"/>
      <c r="W1011" s="407"/>
      <c r="X1011" s="407"/>
      <c r="Y1011" s="407"/>
    </row>
    <row r="1012" spans="1:25" x14ac:dyDescent="0.25">
      <c r="A1012" s="470"/>
      <c r="B1012" s="407"/>
      <c r="C1012" s="471"/>
      <c r="D1012" s="407"/>
      <c r="E1012" s="407"/>
      <c r="F1012" s="407"/>
      <c r="G1012" s="407"/>
      <c r="H1012" s="407"/>
      <c r="I1012" s="407"/>
      <c r="J1012" s="407"/>
      <c r="K1012" s="472"/>
      <c r="L1012" s="472"/>
      <c r="M1012" s="472"/>
      <c r="N1012" s="407"/>
      <c r="O1012" s="407"/>
      <c r="P1012" s="407"/>
      <c r="Q1012" s="407"/>
      <c r="R1012" s="407"/>
      <c r="S1012" s="407"/>
      <c r="T1012" s="407"/>
      <c r="U1012" s="407"/>
      <c r="V1012" s="407"/>
      <c r="W1012" s="407"/>
      <c r="X1012" s="407"/>
      <c r="Y1012" s="407"/>
    </row>
    <row r="1013" spans="1:25" x14ac:dyDescent="0.25">
      <c r="A1013" s="470"/>
      <c r="B1013" s="407"/>
      <c r="C1013" s="471"/>
      <c r="D1013" s="407"/>
      <c r="E1013" s="407"/>
      <c r="F1013" s="407"/>
      <c r="G1013" s="407"/>
      <c r="H1013" s="407"/>
      <c r="I1013" s="407"/>
      <c r="J1013" s="407"/>
      <c r="K1013" s="472"/>
      <c r="L1013" s="472"/>
      <c r="M1013" s="472"/>
      <c r="N1013" s="407"/>
      <c r="O1013" s="407"/>
      <c r="P1013" s="407"/>
      <c r="Q1013" s="407"/>
      <c r="R1013" s="407"/>
      <c r="S1013" s="407"/>
      <c r="T1013" s="407"/>
      <c r="U1013" s="407"/>
      <c r="V1013" s="407"/>
      <c r="W1013" s="407"/>
      <c r="X1013" s="407"/>
      <c r="Y1013" s="407"/>
    </row>
    <row r="1014" spans="1:25" x14ac:dyDescent="0.25">
      <c r="A1014" s="470"/>
      <c r="B1014" s="407"/>
      <c r="C1014" s="471"/>
      <c r="D1014" s="407"/>
      <c r="E1014" s="407"/>
      <c r="F1014" s="407"/>
      <c r="G1014" s="407"/>
      <c r="H1014" s="407"/>
      <c r="I1014" s="407"/>
      <c r="J1014" s="407"/>
      <c r="K1014" s="472"/>
      <c r="L1014" s="472"/>
      <c r="M1014" s="472"/>
      <c r="N1014" s="407"/>
      <c r="O1014" s="407"/>
      <c r="P1014" s="407"/>
      <c r="Q1014" s="407"/>
      <c r="R1014" s="407"/>
      <c r="S1014" s="407"/>
      <c r="T1014" s="407"/>
      <c r="U1014" s="407"/>
      <c r="V1014" s="407"/>
      <c r="W1014" s="407"/>
      <c r="X1014" s="407"/>
      <c r="Y1014" s="407"/>
    </row>
    <row r="1015" spans="1:25" x14ac:dyDescent="0.25">
      <c r="A1015" s="470"/>
      <c r="B1015" s="407"/>
      <c r="C1015" s="471"/>
      <c r="D1015" s="407"/>
      <c r="E1015" s="407"/>
      <c r="F1015" s="407"/>
      <c r="G1015" s="407"/>
      <c r="H1015" s="407"/>
      <c r="I1015" s="407"/>
      <c r="J1015" s="407"/>
      <c r="K1015" s="472"/>
      <c r="L1015" s="472"/>
      <c r="M1015" s="472"/>
      <c r="N1015" s="407"/>
      <c r="O1015" s="407"/>
      <c r="P1015" s="407"/>
      <c r="Q1015" s="407"/>
      <c r="R1015" s="407"/>
      <c r="S1015" s="407"/>
      <c r="T1015" s="407"/>
      <c r="U1015" s="407"/>
      <c r="V1015" s="407"/>
      <c r="W1015" s="407"/>
      <c r="X1015" s="407"/>
      <c r="Y1015" s="407"/>
    </row>
    <row r="1016" spans="1:25" x14ac:dyDescent="0.25">
      <c r="A1016" s="470"/>
      <c r="B1016" s="407"/>
      <c r="C1016" s="471"/>
      <c r="D1016" s="407"/>
      <c r="E1016" s="407"/>
      <c r="F1016" s="407"/>
      <c r="G1016" s="407"/>
      <c r="H1016" s="407"/>
      <c r="I1016" s="407"/>
      <c r="J1016" s="407"/>
      <c r="K1016" s="472"/>
      <c r="L1016" s="472"/>
      <c r="M1016" s="472"/>
      <c r="N1016" s="407"/>
      <c r="O1016" s="407"/>
      <c r="P1016" s="407"/>
      <c r="Q1016" s="407"/>
      <c r="R1016" s="407"/>
      <c r="S1016" s="407"/>
      <c r="T1016" s="407"/>
      <c r="U1016" s="407"/>
      <c r="V1016" s="407"/>
      <c r="W1016" s="407"/>
      <c r="X1016" s="407"/>
      <c r="Y1016" s="407"/>
    </row>
    <row r="1017" spans="1:25" x14ac:dyDescent="0.25">
      <c r="A1017" s="470"/>
      <c r="B1017" s="407"/>
      <c r="C1017" s="471"/>
      <c r="D1017" s="407"/>
      <c r="E1017" s="407"/>
      <c r="F1017" s="407"/>
      <c r="G1017" s="407"/>
      <c r="H1017" s="407"/>
      <c r="I1017" s="407"/>
      <c r="J1017" s="407"/>
      <c r="K1017" s="472"/>
      <c r="L1017" s="472"/>
      <c r="M1017" s="472"/>
      <c r="N1017" s="407"/>
      <c r="O1017" s="407"/>
      <c r="P1017" s="407"/>
      <c r="Q1017" s="407"/>
      <c r="R1017" s="407"/>
      <c r="S1017" s="407"/>
      <c r="T1017" s="407"/>
      <c r="U1017" s="407"/>
      <c r="V1017" s="407"/>
      <c r="W1017" s="407"/>
      <c r="X1017" s="407"/>
      <c r="Y1017" s="407"/>
    </row>
    <row r="1018" spans="1:25" x14ac:dyDescent="0.25">
      <c r="A1018" s="470"/>
      <c r="B1018" s="407"/>
      <c r="C1018" s="471"/>
      <c r="D1018" s="407"/>
      <c r="E1018" s="407"/>
      <c r="F1018" s="407"/>
      <c r="G1018" s="407"/>
      <c r="H1018" s="407"/>
      <c r="I1018" s="407"/>
      <c r="J1018" s="407"/>
      <c r="K1018" s="472"/>
      <c r="L1018" s="472"/>
      <c r="M1018" s="472"/>
      <c r="N1018" s="407"/>
      <c r="O1018" s="407"/>
      <c r="P1018" s="407"/>
      <c r="Q1018" s="407"/>
      <c r="R1018" s="407"/>
      <c r="S1018" s="407"/>
      <c r="T1018" s="407"/>
      <c r="U1018" s="407"/>
      <c r="V1018" s="407"/>
      <c r="W1018" s="407"/>
      <c r="X1018" s="407"/>
      <c r="Y1018" s="407"/>
    </row>
    <row r="1019" spans="1:25" x14ac:dyDescent="0.25">
      <c r="A1019" s="470"/>
      <c r="B1019" s="407"/>
      <c r="C1019" s="471"/>
      <c r="D1019" s="407"/>
      <c r="E1019" s="407"/>
      <c r="F1019" s="407"/>
      <c r="G1019" s="407"/>
      <c r="H1019" s="407"/>
      <c r="I1019" s="407"/>
      <c r="J1019" s="407"/>
      <c r="K1019" s="472"/>
      <c r="L1019" s="472"/>
      <c r="M1019" s="472"/>
      <c r="N1019" s="407"/>
      <c r="O1019" s="407"/>
      <c r="P1019" s="407"/>
      <c r="Q1019" s="407"/>
      <c r="R1019" s="407"/>
      <c r="S1019" s="407"/>
      <c r="T1019" s="407"/>
      <c r="U1019" s="407"/>
      <c r="V1019" s="407"/>
      <c r="W1019" s="407"/>
      <c r="X1019" s="407"/>
      <c r="Y1019" s="407"/>
    </row>
    <row r="1020" spans="1:25" x14ac:dyDescent="0.25">
      <c r="A1020" s="470"/>
      <c r="B1020" s="407"/>
      <c r="C1020" s="471"/>
      <c r="D1020" s="407"/>
      <c r="E1020" s="407"/>
      <c r="F1020" s="407"/>
      <c r="G1020" s="407"/>
      <c r="H1020" s="407"/>
      <c r="I1020" s="407"/>
      <c r="J1020" s="407"/>
      <c r="K1020" s="472"/>
      <c r="L1020" s="472"/>
      <c r="M1020" s="472"/>
      <c r="N1020" s="407"/>
      <c r="O1020" s="407"/>
      <c r="P1020" s="407"/>
      <c r="Q1020" s="407"/>
      <c r="R1020" s="407"/>
      <c r="S1020" s="407"/>
      <c r="T1020" s="407"/>
      <c r="U1020" s="407"/>
      <c r="V1020" s="407"/>
      <c r="W1020" s="407"/>
      <c r="X1020" s="407"/>
      <c r="Y1020" s="407"/>
    </row>
    <row r="1021" spans="1:25" x14ac:dyDescent="0.25">
      <c r="A1021" s="470"/>
      <c r="B1021" s="407"/>
      <c r="C1021" s="471"/>
      <c r="D1021" s="407"/>
      <c r="E1021" s="407"/>
      <c r="F1021" s="407"/>
      <c r="G1021" s="407"/>
      <c r="H1021" s="407"/>
      <c r="I1021" s="407"/>
      <c r="J1021" s="407"/>
      <c r="K1021" s="472"/>
      <c r="L1021" s="472"/>
      <c r="M1021" s="472"/>
      <c r="N1021" s="407"/>
      <c r="O1021" s="407"/>
      <c r="P1021" s="407"/>
      <c r="Q1021" s="407"/>
      <c r="R1021" s="407"/>
      <c r="S1021" s="407"/>
      <c r="T1021" s="407"/>
      <c r="U1021" s="407"/>
      <c r="V1021" s="407"/>
      <c r="W1021" s="407"/>
      <c r="X1021" s="407"/>
      <c r="Y1021" s="407"/>
    </row>
    <row r="1022" spans="1:25" x14ac:dyDescent="0.25">
      <c r="A1022" s="470"/>
      <c r="B1022" s="407"/>
      <c r="C1022" s="471"/>
      <c r="D1022" s="407"/>
      <c r="E1022" s="407"/>
      <c r="F1022" s="407"/>
      <c r="G1022" s="407"/>
      <c r="H1022" s="407"/>
      <c r="I1022" s="407"/>
      <c r="J1022" s="407"/>
      <c r="K1022" s="472"/>
      <c r="L1022" s="472"/>
      <c r="M1022" s="472"/>
      <c r="N1022" s="407"/>
      <c r="O1022" s="407"/>
      <c r="P1022" s="407"/>
      <c r="Q1022" s="407"/>
      <c r="R1022" s="407"/>
      <c r="S1022" s="407"/>
      <c r="T1022" s="407"/>
      <c r="U1022" s="407"/>
      <c r="V1022" s="407"/>
      <c r="W1022" s="407"/>
      <c r="X1022" s="407"/>
      <c r="Y1022" s="407"/>
    </row>
    <row r="1023" spans="1:25" x14ac:dyDescent="0.25">
      <c r="A1023" s="470"/>
      <c r="B1023" s="407"/>
      <c r="C1023" s="471"/>
      <c r="D1023" s="407"/>
      <c r="E1023" s="407"/>
      <c r="F1023" s="407"/>
      <c r="G1023" s="407"/>
      <c r="H1023" s="407"/>
      <c r="I1023" s="407"/>
      <c r="J1023" s="407"/>
      <c r="K1023" s="472"/>
      <c r="L1023" s="472"/>
      <c r="M1023" s="472"/>
      <c r="N1023" s="407"/>
      <c r="O1023" s="407"/>
      <c r="P1023" s="407"/>
      <c r="Q1023" s="407"/>
      <c r="R1023" s="407"/>
      <c r="S1023" s="407"/>
      <c r="T1023" s="407"/>
      <c r="U1023" s="407"/>
      <c r="V1023" s="407"/>
      <c r="W1023" s="407"/>
      <c r="X1023" s="407"/>
      <c r="Y1023" s="407"/>
    </row>
  </sheetData>
  <autoFilter ref="A3:P3" xr:uid="{00000000-0009-0000-0000-000006000000}"/>
  <mergeCells count="16">
    <mergeCell ref="A1:O1"/>
    <mergeCell ref="A2:O2"/>
    <mergeCell ref="B9:N9"/>
    <mergeCell ref="B21:J21"/>
    <mergeCell ref="B22:N22"/>
    <mergeCell ref="A9:A67"/>
    <mergeCell ref="B46:J46"/>
    <mergeCell ref="B47:N47"/>
    <mergeCell ref="B54:J54"/>
    <mergeCell ref="B55:N55"/>
    <mergeCell ref="B67:J67"/>
    <mergeCell ref="A68:J68"/>
    <mergeCell ref="A4:A8"/>
    <mergeCell ref="B4:N4"/>
    <mergeCell ref="B5:B7"/>
    <mergeCell ref="B8:J8"/>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tabColor theme="9" tint="0.59999389629810485"/>
  </sheetPr>
  <dimension ref="A1:H221"/>
  <sheetViews>
    <sheetView zoomScale="90" zoomScaleNormal="90" workbookViewId="0">
      <pane xSplit="5" ySplit="5" topLeftCell="F90" activePane="bottomRight" state="frozen"/>
      <selection pane="topRight" activeCell="F1" sqref="F1"/>
      <selection pane="bottomLeft" activeCell="A6" sqref="A6"/>
      <selection pane="bottomRight" activeCell="F93" sqref="F93"/>
    </sheetView>
  </sheetViews>
  <sheetFormatPr defaultColWidth="14.42578125" defaultRowHeight="15" x14ac:dyDescent="0.25"/>
  <cols>
    <col min="1" max="1" width="6.7109375" style="2" customWidth="1"/>
    <col min="2" max="2" width="10.28515625" style="2" customWidth="1"/>
    <col min="3" max="3" width="31.42578125" style="2" customWidth="1"/>
    <col min="4" max="4" width="8.7109375" style="2" customWidth="1"/>
    <col min="5" max="5" width="52.42578125" style="1" customWidth="1"/>
    <col min="6" max="6" width="32.28515625" style="1" customWidth="1"/>
    <col min="7" max="7" width="36.140625" style="46" customWidth="1"/>
    <col min="8" max="8" width="64.5703125" style="1" customWidth="1"/>
    <col min="9" max="16384" width="14.42578125" style="1"/>
  </cols>
  <sheetData>
    <row r="1" spans="1:8" ht="18.75" x14ac:dyDescent="0.25">
      <c r="A1" s="674" t="s">
        <v>298</v>
      </c>
      <c r="B1" s="674"/>
      <c r="C1" s="674"/>
      <c r="D1" s="674"/>
      <c r="E1" s="674"/>
      <c r="F1" s="674"/>
      <c r="G1" s="45"/>
      <c r="H1" s="6"/>
    </row>
    <row r="2" spans="1:8" ht="18" customHeight="1" x14ac:dyDescent="0.25">
      <c r="A2" s="6"/>
      <c r="B2" s="7"/>
      <c r="C2" s="7"/>
      <c r="D2" s="7"/>
      <c r="E2" s="7"/>
      <c r="F2" s="629" t="s">
        <v>241</v>
      </c>
      <c r="G2" s="629"/>
      <c r="H2" s="629"/>
    </row>
    <row r="3" spans="1:8" ht="14.45" customHeight="1" x14ac:dyDescent="0.25">
      <c r="A3" s="627" t="s">
        <v>0</v>
      </c>
      <c r="B3" s="627" t="s">
        <v>1</v>
      </c>
      <c r="C3" s="627" t="s">
        <v>2</v>
      </c>
      <c r="D3" s="627" t="s">
        <v>3</v>
      </c>
      <c r="E3" s="627" t="s">
        <v>4</v>
      </c>
      <c r="F3" s="613" t="s">
        <v>253</v>
      </c>
      <c r="G3" s="675" t="s">
        <v>282</v>
      </c>
      <c r="H3" s="630" t="s">
        <v>271</v>
      </c>
    </row>
    <row r="4" spans="1:8" ht="14.45" customHeight="1" x14ac:dyDescent="0.25">
      <c r="A4" s="627"/>
      <c r="B4" s="627"/>
      <c r="C4" s="627"/>
      <c r="D4" s="627"/>
      <c r="E4" s="627"/>
      <c r="F4" s="614"/>
      <c r="G4" s="676"/>
      <c r="H4" s="630"/>
    </row>
    <row r="5" spans="1:8" x14ac:dyDescent="0.25">
      <c r="A5" s="627"/>
      <c r="B5" s="627"/>
      <c r="C5" s="627"/>
      <c r="D5" s="627"/>
      <c r="E5" s="627"/>
      <c r="F5" s="615"/>
      <c r="G5" s="677"/>
      <c r="H5" s="630"/>
    </row>
    <row r="6" spans="1:8" x14ac:dyDescent="0.25">
      <c r="A6" s="618" t="s">
        <v>5</v>
      </c>
      <c r="B6" s="616" t="s">
        <v>6</v>
      </c>
      <c r="C6" s="616" t="s">
        <v>7</v>
      </c>
      <c r="D6" s="30">
        <v>1</v>
      </c>
      <c r="E6" s="52" t="s">
        <v>299</v>
      </c>
      <c r="F6" s="62">
        <f>'PIP Proposal _ FY 2026-27'!X7</f>
        <v>0</v>
      </c>
      <c r="G6" s="63">
        <f>'PIP Proposal _ FY 2026-27'!AP7</f>
        <v>0</v>
      </c>
      <c r="H6" s="57">
        <f>'PIP Proposal _ FY 2026-27'!AQ7</f>
        <v>0</v>
      </c>
    </row>
    <row r="7" spans="1:8" x14ac:dyDescent="0.25">
      <c r="A7" s="618"/>
      <c r="B7" s="617"/>
      <c r="C7" s="617"/>
      <c r="D7" s="30">
        <v>2</v>
      </c>
      <c r="E7" s="31" t="s">
        <v>8</v>
      </c>
      <c r="F7" s="62">
        <f>'PIP Proposal _ FY 2026-27'!X8</f>
        <v>163.0161621</v>
      </c>
      <c r="G7" s="63">
        <f>'PIP Proposal _ FY 2026-27'!AP8</f>
        <v>0</v>
      </c>
      <c r="H7" s="57">
        <f>'PIP Proposal _ FY 2026-27'!AQ8</f>
        <v>0</v>
      </c>
    </row>
    <row r="8" spans="1:8" x14ac:dyDescent="0.25">
      <c r="A8" s="618"/>
      <c r="B8" s="617"/>
      <c r="C8" s="617"/>
      <c r="D8" s="30">
        <v>3</v>
      </c>
      <c r="E8" s="31" t="s">
        <v>9</v>
      </c>
      <c r="F8" s="62">
        <f>'PIP Proposal _ FY 2026-27'!X9</f>
        <v>2988.74</v>
      </c>
      <c r="G8" s="63">
        <f>'PIP Proposal _ FY 2026-27'!AP9</f>
        <v>0</v>
      </c>
      <c r="H8" s="57">
        <f>'PIP Proposal _ FY 2026-27'!AQ9</f>
        <v>0</v>
      </c>
    </row>
    <row r="9" spans="1:8" ht="30" x14ac:dyDescent="0.25">
      <c r="A9" s="618"/>
      <c r="B9" s="617"/>
      <c r="C9" s="617"/>
      <c r="D9" s="30">
        <v>4</v>
      </c>
      <c r="E9" s="31" t="s">
        <v>10</v>
      </c>
      <c r="F9" s="62">
        <f>'PIP Proposal _ FY 2026-27'!X10</f>
        <v>4848.8255589103992</v>
      </c>
      <c r="G9" s="63">
        <f>'PIP Proposal _ FY 2026-27'!AP10</f>
        <v>0</v>
      </c>
      <c r="H9" s="57">
        <f>'PIP Proposal _ FY 2026-27'!AQ10</f>
        <v>0</v>
      </c>
    </row>
    <row r="10" spans="1:8" x14ac:dyDescent="0.25">
      <c r="A10" s="618"/>
      <c r="B10" s="617"/>
      <c r="C10" s="617"/>
      <c r="D10" s="30">
        <v>5</v>
      </c>
      <c r="E10" s="31" t="s">
        <v>334</v>
      </c>
      <c r="F10" s="62">
        <f>'PIP Proposal _ FY 2026-27'!X11</f>
        <v>1000.72</v>
      </c>
      <c r="G10" s="63">
        <f>'PIP Proposal _ FY 2026-27'!AP11</f>
        <v>0</v>
      </c>
      <c r="H10" s="57">
        <f>'PIP Proposal _ FY 2026-27'!AQ11</f>
        <v>0</v>
      </c>
    </row>
    <row r="11" spans="1:8" x14ac:dyDescent="0.25">
      <c r="A11" s="618"/>
      <c r="B11" s="617"/>
      <c r="C11" s="617"/>
      <c r="D11" s="30">
        <v>6</v>
      </c>
      <c r="E11" s="31" t="s">
        <v>11</v>
      </c>
      <c r="F11" s="62">
        <f>'PIP Proposal _ FY 2026-27'!X12</f>
        <v>0</v>
      </c>
      <c r="G11" s="63">
        <f>'PIP Proposal _ FY 2026-27'!AP12</f>
        <v>0</v>
      </c>
      <c r="H11" s="57">
        <f>'PIP Proposal _ FY 2026-27'!AQ12</f>
        <v>0</v>
      </c>
    </row>
    <row r="12" spans="1:8" x14ac:dyDescent="0.25">
      <c r="A12" s="618"/>
      <c r="B12" s="617"/>
      <c r="C12" s="617"/>
      <c r="D12" s="30">
        <v>7</v>
      </c>
      <c r="E12" s="31" t="s">
        <v>12</v>
      </c>
      <c r="F12" s="62">
        <f>'PIP Proposal _ FY 2026-27'!X13</f>
        <v>0</v>
      </c>
      <c r="G12" s="63">
        <f>'PIP Proposal _ FY 2026-27'!AP13</f>
        <v>0</v>
      </c>
      <c r="H12" s="57">
        <f>'PIP Proposal _ FY 2026-27'!AQ13</f>
        <v>0</v>
      </c>
    </row>
    <row r="13" spans="1:8" x14ac:dyDescent="0.25">
      <c r="A13" s="618"/>
      <c r="B13" s="617"/>
      <c r="C13" s="617"/>
      <c r="D13" s="30">
        <v>8</v>
      </c>
      <c r="E13" s="31" t="s">
        <v>13</v>
      </c>
      <c r="F13" s="62">
        <f>'PIP Proposal _ FY 2026-27'!X14</f>
        <v>73</v>
      </c>
      <c r="G13" s="63">
        <f>'PIP Proposal _ FY 2026-27'!AP14</f>
        <v>0</v>
      </c>
      <c r="H13" s="57">
        <f>'PIP Proposal _ FY 2026-27'!AQ14</f>
        <v>0</v>
      </c>
    </row>
    <row r="14" spans="1:8" x14ac:dyDescent="0.25">
      <c r="A14" s="618"/>
      <c r="B14" s="617"/>
      <c r="C14" s="617"/>
      <c r="D14" s="30">
        <v>9</v>
      </c>
      <c r="E14" s="32" t="s">
        <v>14</v>
      </c>
      <c r="F14" s="62">
        <f>'PIP Proposal _ FY 2026-27'!X15</f>
        <v>0</v>
      </c>
      <c r="G14" s="63">
        <f>'PIP Proposal _ FY 2026-27'!AP15</f>
        <v>0</v>
      </c>
      <c r="H14" s="57">
        <f>'PIP Proposal _ FY 2026-27'!AQ15</f>
        <v>0</v>
      </c>
    </row>
    <row r="15" spans="1:8" x14ac:dyDescent="0.25">
      <c r="A15" s="618"/>
      <c r="B15" s="617"/>
      <c r="C15" s="617"/>
      <c r="D15" s="30">
        <v>10</v>
      </c>
      <c r="E15" s="31" t="s">
        <v>15</v>
      </c>
      <c r="F15" s="62">
        <f>'PIP Proposal _ FY 2026-27'!X16</f>
        <v>21</v>
      </c>
      <c r="G15" s="63">
        <f>'PIP Proposal _ FY 2026-27'!AP16</f>
        <v>0</v>
      </c>
      <c r="H15" s="57">
        <f>'PIP Proposal _ FY 2026-27'!AQ16</f>
        <v>0</v>
      </c>
    </row>
    <row r="16" spans="1:8" x14ac:dyDescent="0.25">
      <c r="A16" s="618"/>
      <c r="B16" s="617"/>
      <c r="C16" s="617"/>
      <c r="D16" s="30">
        <v>11</v>
      </c>
      <c r="E16" s="31" t="s">
        <v>333</v>
      </c>
      <c r="F16" s="62">
        <f>'PIP Proposal _ FY 2026-27'!X17</f>
        <v>3800.04</v>
      </c>
      <c r="G16" s="63">
        <f>'PIP Proposal _ FY 2026-27'!AP17</f>
        <v>0</v>
      </c>
      <c r="H16" s="57">
        <f>'PIP Proposal _ FY 2026-27'!AQ17</f>
        <v>0</v>
      </c>
    </row>
    <row r="17" spans="1:8" x14ac:dyDescent="0.25">
      <c r="A17" s="618"/>
      <c r="B17" s="617"/>
      <c r="C17" s="617"/>
      <c r="D17" s="30">
        <v>12</v>
      </c>
      <c r="E17" s="31" t="s">
        <v>16</v>
      </c>
      <c r="F17" s="62">
        <f>'PIP Proposal _ FY 2026-27'!X18</f>
        <v>178.66379999999998</v>
      </c>
      <c r="G17" s="63">
        <f>'PIP Proposal _ FY 2026-27'!AP18</f>
        <v>0</v>
      </c>
      <c r="H17" s="57">
        <f>'PIP Proposal _ FY 2026-27'!AQ18</f>
        <v>0</v>
      </c>
    </row>
    <row r="18" spans="1:8" x14ac:dyDescent="0.25">
      <c r="A18" s="618"/>
      <c r="B18" s="617"/>
      <c r="C18" s="617"/>
      <c r="D18" s="30">
        <v>13</v>
      </c>
      <c r="E18" s="32" t="s">
        <v>17</v>
      </c>
      <c r="F18" s="62">
        <f>'PIP Proposal _ FY 2026-27'!X19</f>
        <v>461.88</v>
      </c>
      <c r="G18" s="63">
        <f>'PIP Proposal _ FY 2026-27'!AP19</f>
        <v>0</v>
      </c>
      <c r="H18" s="57">
        <f>'PIP Proposal _ FY 2026-27'!AQ19</f>
        <v>0</v>
      </c>
    </row>
    <row r="19" spans="1:8" x14ac:dyDescent="0.25">
      <c r="A19" s="618"/>
      <c r="B19" s="617"/>
      <c r="C19" s="617"/>
      <c r="D19" s="30">
        <v>14</v>
      </c>
      <c r="E19" s="31" t="s">
        <v>18</v>
      </c>
      <c r="F19" s="62">
        <f>'PIP Proposal _ FY 2026-27'!X20</f>
        <v>0</v>
      </c>
      <c r="G19" s="63">
        <f>'PIP Proposal _ FY 2026-27'!AP20</f>
        <v>0</v>
      </c>
      <c r="H19" s="57">
        <f>'PIP Proposal _ FY 2026-27'!AQ20</f>
        <v>0</v>
      </c>
    </row>
    <row r="20" spans="1:8" x14ac:dyDescent="0.25">
      <c r="A20" s="618"/>
      <c r="B20" s="617"/>
      <c r="C20" s="617"/>
      <c r="D20" s="30">
        <v>15</v>
      </c>
      <c r="E20" s="31" t="s">
        <v>19</v>
      </c>
      <c r="F20" s="65"/>
      <c r="G20" s="66"/>
      <c r="H20" s="58"/>
    </row>
    <row r="21" spans="1:8" x14ac:dyDescent="0.25">
      <c r="A21" s="618"/>
      <c r="B21" s="617"/>
      <c r="C21" s="617"/>
      <c r="D21" s="30">
        <v>16</v>
      </c>
      <c r="E21" s="31" t="s">
        <v>20</v>
      </c>
      <c r="F21" s="65"/>
      <c r="G21" s="66"/>
      <c r="H21" s="58"/>
    </row>
    <row r="22" spans="1:8" x14ac:dyDescent="0.25">
      <c r="A22" s="618"/>
      <c r="B22" s="617"/>
      <c r="C22" s="617"/>
      <c r="D22" s="30">
        <v>17</v>
      </c>
      <c r="E22" s="31" t="s">
        <v>21</v>
      </c>
      <c r="F22" s="62">
        <f>'PIP Proposal _ FY 2026-27'!X23</f>
        <v>0</v>
      </c>
      <c r="G22" s="63">
        <f>'PIP Proposal _ FY 2026-27'!AP23</f>
        <v>0</v>
      </c>
      <c r="H22" s="57">
        <f>'PIP Proposal _ FY 2026-27'!AQ23</f>
        <v>0</v>
      </c>
    </row>
    <row r="23" spans="1:8" x14ac:dyDescent="0.25">
      <c r="A23" s="618"/>
      <c r="B23" s="617"/>
      <c r="C23" s="617"/>
      <c r="D23" s="30">
        <v>18</v>
      </c>
      <c r="E23" s="31" t="s">
        <v>22</v>
      </c>
      <c r="F23" s="65"/>
      <c r="G23" s="66"/>
      <c r="H23" s="58"/>
    </row>
    <row r="24" spans="1:8" x14ac:dyDescent="0.25">
      <c r="A24" s="618"/>
      <c r="B24" s="616" t="s">
        <v>23</v>
      </c>
      <c r="C24" s="619" t="s">
        <v>24</v>
      </c>
      <c r="D24" s="30">
        <v>19</v>
      </c>
      <c r="E24" s="34" t="s">
        <v>24</v>
      </c>
      <c r="F24" s="62">
        <f>'PIP Proposal _ FY 2026-27'!X25</f>
        <v>0</v>
      </c>
      <c r="G24" s="63">
        <f>'PIP Proposal _ FY 2026-27'!AP25</f>
        <v>0</v>
      </c>
      <c r="H24" s="57">
        <f>'PIP Proposal _ FY 2026-27'!AQ25</f>
        <v>0</v>
      </c>
    </row>
    <row r="25" spans="1:8" ht="30" x14ac:dyDescent="0.25">
      <c r="A25" s="618"/>
      <c r="B25" s="617"/>
      <c r="C25" s="619"/>
      <c r="D25" s="29">
        <v>20</v>
      </c>
      <c r="E25" s="31" t="s">
        <v>25</v>
      </c>
      <c r="F25" s="62">
        <f>'PIP Proposal _ FY 2026-27'!X26</f>
        <v>0</v>
      </c>
      <c r="G25" s="63">
        <f>'PIP Proposal _ FY 2026-27'!AP26</f>
        <v>0</v>
      </c>
      <c r="H25" s="57">
        <f>'PIP Proposal _ FY 2026-27'!AQ26</f>
        <v>0</v>
      </c>
    </row>
    <row r="26" spans="1:8" x14ac:dyDescent="0.25">
      <c r="A26" s="618"/>
      <c r="B26" s="616" t="s">
        <v>26</v>
      </c>
      <c r="C26" s="616" t="s">
        <v>27</v>
      </c>
      <c r="D26" s="29">
        <v>21</v>
      </c>
      <c r="E26" s="31" t="s">
        <v>28</v>
      </c>
      <c r="F26" s="62">
        <f>'PIP Proposal _ FY 2026-27'!X27</f>
        <v>3988.0016000000001</v>
      </c>
      <c r="G26" s="63">
        <f>'PIP Proposal _ FY 2026-27'!AP27</f>
        <v>0</v>
      </c>
      <c r="H26" s="57">
        <f>'PIP Proposal _ FY 2026-27'!AQ27</f>
        <v>0</v>
      </c>
    </row>
    <row r="27" spans="1:8" ht="30" x14ac:dyDescent="0.25">
      <c r="A27" s="618"/>
      <c r="B27" s="616"/>
      <c r="C27" s="616"/>
      <c r="D27" s="29">
        <v>22</v>
      </c>
      <c r="E27" s="31" t="s">
        <v>29</v>
      </c>
      <c r="F27" s="62">
        <f>'PIP Proposal _ FY 2026-27'!X28</f>
        <v>1810.7069952904098</v>
      </c>
      <c r="G27" s="63">
        <f>'PIP Proposal _ FY 2026-27'!AP28</f>
        <v>0</v>
      </c>
      <c r="H27" s="57">
        <f>'PIP Proposal _ FY 2026-27'!AQ28</f>
        <v>0</v>
      </c>
    </row>
    <row r="28" spans="1:8" x14ac:dyDescent="0.25">
      <c r="A28" s="618"/>
      <c r="B28" s="616"/>
      <c r="C28" s="616"/>
      <c r="D28" s="29">
        <v>23</v>
      </c>
      <c r="E28" s="31" t="s">
        <v>30</v>
      </c>
      <c r="F28" s="62">
        <f>'PIP Proposal _ FY 2026-27'!X29</f>
        <v>26.5</v>
      </c>
      <c r="G28" s="63">
        <f>'PIP Proposal _ FY 2026-27'!AP29</f>
        <v>0</v>
      </c>
      <c r="H28" s="57">
        <f>'PIP Proposal _ FY 2026-27'!AQ29</f>
        <v>0</v>
      </c>
    </row>
    <row r="29" spans="1:8" x14ac:dyDescent="0.25">
      <c r="A29" s="618"/>
      <c r="B29" s="616"/>
      <c r="C29" s="616"/>
      <c r="D29" s="29">
        <v>24</v>
      </c>
      <c r="E29" s="31" t="s">
        <v>31</v>
      </c>
      <c r="F29" s="62">
        <f>'PIP Proposal _ FY 2026-27'!X30</f>
        <v>4203.4699963999992</v>
      </c>
      <c r="G29" s="63">
        <f>'PIP Proposal _ FY 2026-27'!AP30</f>
        <v>0</v>
      </c>
      <c r="H29" s="57">
        <f>'PIP Proposal _ FY 2026-27'!AQ30</f>
        <v>0</v>
      </c>
    </row>
    <row r="30" spans="1:8" x14ac:dyDescent="0.25">
      <c r="A30" s="618"/>
      <c r="B30" s="616"/>
      <c r="C30" s="616"/>
      <c r="D30" s="29">
        <v>25</v>
      </c>
      <c r="E30" s="31" t="s">
        <v>32</v>
      </c>
      <c r="F30" s="62">
        <f>'PIP Proposal _ FY 2026-27'!X31</f>
        <v>0</v>
      </c>
      <c r="G30" s="63">
        <f>'PIP Proposal _ FY 2026-27'!AP31</f>
        <v>0</v>
      </c>
      <c r="H30" s="57">
        <f>'PIP Proposal _ FY 2026-27'!AQ31</f>
        <v>0</v>
      </c>
    </row>
    <row r="31" spans="1:8" x14ac:dyDescent="0.25">
      <c r="A31" s="618"/>
      <c r="B31" s="616"/>
      <c r="C31" s="616"/>
      <c r="D31" s="29">
        <v>26</v>
      </c>
      <c r="E31" s="31" t="s">
        <v>33</v>
      </c>
      <c r="F31" s="62">
        <f>'PIP Proposal _ FY 2026-27'!X32</f>
        <v>131.00239920000001</v>
      </c>
      <c r="G31" s="63">
        <f>'PIP Proposal _ FY 2026-27'!AP32</f>
        <v>0</v>
      </c>
      <c r="H31" s="57">
        <f>'PIP Proposal _ FY 2026-27'!AQ32</f>
        <v>0</v>
      </c>
    </row>
    <row r="32" spans="1:8" x14ac:dyDescent="0.25">
      <c r="A32" s="618"/>
      <c r="B32" s="616"/>
      <c r="C32" s="616"/>
      <c r="D32" s="29">
        <v>27</v>
      </c>
      <c r="E32" s="31" t="s">
        <v>34</v>
      </c>
      <c r="F32" s="62">
        <f>'PIP Proposal _ FY 2026-27'!X33</f>
        <v>881.59999999999991</v>
      </c>
      <c r="G32" s="63">
        <f>'PIP Proposal _ FY 2026-27'!AP33</f>
        <v>0</v>
      </c>
      <c r="H32" s="57">
        <f>'PIP Proposal _ FY 2026-27'!AQ33</f>
        <v>0</v>
      </c>
    </row>
    <row r="33" spans="1:8" ht="30" x14ac:dyDescent="0.25">
      <c r="A33" s="618"/>
      <c r="B33" s="616"/>
      <c r="C33" s="616"/>
      <c r="D33" s="29">
        <v>28</v>
      </c>
      <c r="E33" s="31" t="s">
        <v>10</v>
      </c>
      <c r="F33" s="62">
        <f>'PIP Proposal _ FY 2026-27'!X34</f>
        <v>2090.2575257252061</v>
      </c>
      <c r="G33" s="63">
        <f>'PIP Proposal _ FY 2026-27'!AP34</f>
        <v>0</v>
      </c>
      <c r="H33" s="57">
        <f>'PIP Proposal _ FY 2026-27'!AQ34</f>
        <v>0</v>
      </c>
    </row>
    <row r="34" spans="1:8" x14ac:dyDescent="0.25">
      <c r="A34" s="618"/>
      <c r="B34" s="616"/>
      <c r="C34" s="616"/>
      <c r="D34" s="29">
        <v>29</v>
      </c>
      <c r="E34" s="31" t="s">
        <v>334</v>
      </c>
      <c r="F34" s="62">
        <f>'PIP Proposal _ FY 2026-27'!X35</f>
        <v>0</v>
      </c>
      <c r="G34" s="63">
        <f>'PIP Proposal _ FY 2026-27'!AP35</f>
        <v>0</v>
      </c>
      <c r="H34" s="57">
        <f>'PIP Proposal _ FY 2026-27'!AQ35</f>
        <v>0</v>
      </c>
    </row>
    <row r="35" spans="1:8" x14ac:dyDescent="0.25">
      <c r="A35" s="618"/>
      <c r="B35" s="616"/>
      <c r="C35" s="616"/>
      <c r="D35" s="29">
        <v>30</v>
      </c>
      <c r="E35" s="31" t="s">
        <v>35</v>
      </c>
      <c r="F35" s="62">
        <f>'PIP Proposal _ FY 2026-27'!X36</f>
        <v>0</v>
      </c>
      <c r="G35" s="63">
        <f>'PIP Proposal _ FY 2026-27'!AP36</f>
        <v>0</v>
      </c>
      <c r="H35" s="57">
        <f>'PIP Proposal _ FY 2026-27'!AQ36</f>
        <v>0</v>
      </c>
    </row>
    <row r="36" spans="1:8" x14ac:dyDescent="0.25">
      <c r="A36" s="618"/>
      <c r="B36" s="616"/>
      <c r="C36" s="616"/>
      <c r="D36" s="29">
        <v>31</v>
      </c>
      <c r="E36" s="31" t="s">
        <v>22</v>
      </c>
      <c r="F36" s="65"/>
      <c r="G36" s="66"/>
      <c r="H36" s="58"/>
    </row>
    <row r="37" spans="1:8" x14ac:dyDescent="0.25">
      <c r="A37" s="618"/>
      <c r="B37" s="616" t="s">
        <v>36</v>
      </c>
      <c r="C37" s="616" t="s">
        <v>37</v>
      </c>
      <c r="D37" s="29">
        <v>32</v>
      </c>
      <c r="E37" s="31" t="s">
        <v>38</v>
      </c>
      <c r="F37" s="62">
        <f>'PIP Proposal _ FY 2026-27'!X38</f>
        <v>1595.3178989999999</v>
      </c>
      <c r="G37" s="63">
        <f>'PIP Proposal _ FY 2026-27'!AP38</f>
        <v>0</v>
      </c>
      <c r="H37" s="57">
        <f>'PIP Proposal _ FY 2026-27'!AQ38</f>
        <v>0</v>
      </c>
    </row>
    <row r="38" spans="1:8" x14ac:dyDescent="0.25">
      <c r="A38" s="618"/>
      <c r="B38" s="616"/>
      <c r="C38" s="616"/>
      <c r="D38" s="29">
        <v>33</v>
      </c>
      <c r="E38" s="31" t="s">
        <v>335</v>
      </c>
      <c r="F38" s="62">
        <f>'PIP Proposal _ FY 2026-27'!X39</f>
        <v>260</v>
      </c>
      <c r="G38" s="63">
        <f>'PIP Proposal _ FY 2026-27'!AP39</f>
        <v>0</v>
      </c>
      <c r="H38" s="57">
        <f>'PIP Proposal _ FY 2026-27'!AQ39</f>
        <v>0</v>
      </c>
    </row>
    <row r="39" spans="1:8" x14ac:dyDescent="0.25">
      <c r="A39" s="618"/>
      <c r="B39" s="616"/>
      <c r="C39" s="616"/>
      <c r="D39" s="29">
        <v>34</v>
      </c>
      <c r="E39" s="31" t="s">
        <v>39</v>
      </c>
      <c r="F39" s="62">
        <f>'PIP Proposal _ FY 2026-27'!X40</f>
        <v>360.2697</v>
      </c>
      <c r="G39" s="63">
        <f>'PIP Proposal _ FY 2026-27'!AP40</f>
        <v>0</v>
      </c>
      <c r="H39" s="57">
        <f>'PIP Proposal _ FY 2026-27'!AQ40</f>
        <v>0</v>
      </c>
    </row>
    <row r="40" spans="1:8" x14ac:dyDescent="0.25">
      <c r="A40" s="618"/>
      <c r="B40" s="616" t="s">
        <v>40</v>
      </c>
      <c r="C40" s="616" t="s">
        <v>41</v>
      </c>
      <c r="D40" s="29">
        <v>35</v>
      </c>
      <c r="E40" s="52" t="s">
        <v>336</v>
      </c>
      <c r="F40" s="62">
        <f>'PIP Proposal _ FY 2026-27'!X41</f>
        <v>9</v>
      </c>
      <c r="G40" s="63">
        <f>'PIP Proposal _ FY 2026-27'!AP41</f>
        <v>0</v>
      </c>
      <c r="H40" s="57">
        <f>'PIP Proposal _ FY 2026-27'!AQ41</f>
        <v>0</v>
      </c>
    </row>
    <row r="41" spans="1:8" x14ac:dyDescent="0.25">
      <c r="A41" s="618"/>
      <c r="B41" s="617"/>
      <c r="C41" s="617"/>
      <c r="D41" s="29">
        <v>36</v>
      </c>
      <c r="E41" s="52" t="s">
        <v>362</v>
      </c>
      <c r="F41" s="62">
        <f>'PIP Proposal _ FY 2026-27'!X42</f>
        <v>1245.12731816</v>
      </c>
      <c r="G41" s="63">
        <f>'PIP Proposal _ FY 2026-27'!AP42</f>
        <v>0</v>
      </c>
      <c r="H41" s="57">
        <f>'PIP Proposal _ FY 2026-27'!AQ42</f>
        <v>0</v>
      </c>
    </row>
    <row r="42" spans="1:8" x14ac:dyDescent="0.25">
      <c r="A42" s="618"/>
      <c r="B42" s="617"/>
      <c r="C42" s="617"/>
      <c r="D42" s="29">
        <v>37</v>
      </c>
      <c r="E42" s="31" t="s">
        <v>42</v>
      </c>
      <c r="F42" s="62">
        <f>'PIP Proposal _ FY 2026-27'!X43</f>
        <v>0</v>
      </c>
      <c r="G42" s="63">
        <f>'PIP Proposal _ FY 2026-27'!AP43</f>
        <v>0</v>
      </c>
      <c r="H42" s="57">
        <f>'PIP Proposal _ FY 2026-27'!AQ43</f>
        <v>0</v>
      </c>
    </row>
    <row r="43" spans="1:8" x14ac:dyDescent="0.25">
      <c r="A43" s="618"/>
      <c r="B43" s="617"/>
      <c r="C43" s="617"/>
      <c r="D43" s="29">
        <v>38</v>
      </c>
      <c r="E43" s="52" t="s">
        <v>309</v>
      </c>
      <c r="F43" s="62">
        <f>'PIP Proposal _ FY 2026-27'!X44</f>
        <v>805.84400000000005</v>
      </c>
      <c r="G43" s="63">
        <f>'PIP Proposal _ FY 2026-27'!AP44</f>
        <v>0</v>
      </c>
      <c r="H43" s="57">
        <f>'PIP Proposal _ FY 2026-27'!AQ44</f>
        <v>0</v>
      </c>
    </row>
    <row r="44" spans="1:8" ht="30" x14ac:dyDescent="0.25">
      <c r="A44" s="618"/>
      <c r="B44" s="617"/>
      <c r="C44" s="617"/>
      <c r="D44" s="29">
        <v>39</v>
      </c>
      <c r="E44" s="31" t="s">
        <v>43</v>
      </c>
      <c r="F44" s="62">
        <f>'PIP Proposal _ FY 2026-27'!X45</f>
        <v>0</v>
      </c>
      <c r="G44" s="63">
        <f>'PIP Proposal _ FY 2026-27'!AP45</f>
        <v>0</v>
      </c>
      <c r="H44" s="57">
        <f>'PIP Proposal _ FY 2026-27'!AQ45</f>
        <v>0</v>
      </c>
    </row>
    <row r="45" spans="1:8" x14ac:dyDescent="0.25">
      <c r="A45" s="618"/>
      <c r="B45" s="617"/>
      <c r="C45" s="617"/>
      <c r="D45" s="29">
        <v>40</v>
      </c>
      <c r="E45" s="31" t="s">
        <v>44</v>
      </c>
      <c r="F45" s="62">
        <f>'PIP Proposal _ FY 2026-27'!X46</f>
        <v>0</v>
      </c>
      <c r="G45" s="63">
        <f>'PIP Proposal _ FY 2026-27'!AP46</f>
        <v>0</v>
      </c>
      <c r="H45" s="57">
        <f>'PIP Proposal _ FY 2026-27'!AQ46</f>
        <v>0</v>
      </c>
    </row>
    <row r="46" spans="1:8" x14ac:dyDescent="0.25">
      <c r="A46" s="618"/>
      <c r="B46" s="617"/>
      <c r="C46" s="617"/>
      <c r="D46" s="29">
        <v>41</v>
      </c>
      <c r="E46" s="31" t="s">
        <v>22</v>
      </c>
      <c r="F46" s="65"/>
      <c r="G46" s="66"/>
      <c r="H46" s="58"/>
    </row>
    <row r="47" spans="1:8" x14ac:dyDescent="0.25">
      <c r="A47" s="618"/>
      <c r="B47" s="616" t="s">
        <v>45</v>
      </c>
      <c r="C47" s="616" t="s">
        <v>46</v>
      </c>
      <c r="D47" s="29">
        <v>42</v>
      </c>
      <c r="E47" s="31" t="s">
        <v>47</v>
      </c>
      <c r="F47" s="62">
        <f>'PIP Proposal _ FY 2026-27'!X48</f>
        <v>1714.848</v>
      </c>
      <c r="G47" s="63">
        <f>'PIP Proposal _ FY 2026-27'!AP48</f>
        <v>0</v>
      </c>
      <c r="H47" s="57">
        <f>'PIP Proposal _ FY 2026-27'!AQ48</f>
        <v>0</v>
      </c>
    </row>
    <row r="48" spans="1:8" x14ac:dyDescent="0.25">
      <c r="A48" s="618"/>
      <c r="B48" s="616"/>
      <c r="C48" s="616"/>
      <c r="D48" s="29">
        <v>43</v>
      </c>
      <c r="E48" s="31" t="s">
        <v>48</v>
      </c>
      <c r="F48" s="62">
        <f>'PIP Proposal _ FY 2026-27'!X49</f>
        <v>44.822000000000003</v>
      </c>
      <c r="G48" s="63">
        <f>'PIP Proposal _ FY 2026-27'!AP49</f>
        <v>0</v>
      </c>
      <c r="H48" s="57">
        <f>'PIP Proposal _ FY 2026-27'!AQ49</f>
        <v>0</v>
      </c>
    </row>
    <row r="49" spans="1:8" x14ac:dyDescent="0.25">
      <c r="A49" s="618"/>
      <c r="B49" s="616"/>
      <c r="C49" s="616"/>
      <c r="D49" s="29">
        <v>44</v>
      </c>
      <c r="E49" s="31" t="s">
        <v>49</v>
      </c>
      <c r="F49" s="62">
        <f>'PIP Proposal _ FY 2026-27'!X50</f>
        <v>601.26</v>
      </c>
      <c r="G49" s="63">
        <f>'PIP Proposal _ FY 2026-27'!AP50</f>
        <v>0</v>
      </c>
      <c r="H49" s="57">
        <f>'PIP Proposal _ FY 2026-27'!AQ50</f>
        <v>0</v>
      </c>
    </row>
    <row r="50" spans="1:8" x14ac:dyDescent="0.25">
      <c r="A50" s="618"/>
      <c r="B50" s="616"/>
      <c r="C50" s="616"/>
      <c r="D50" s="29">
        <v>45</v>
      </c>
      <c r="E50" s="31" t="s">
        <v>50</v>
      </c>
      <c r="F50" s="62">
        <f>'PIP Proposal _ FY 2026-27'!X51</f>
        <v>0</v>
      </c>
      <c r="G50" s="63">
        <f>'PIP Proposal _ FY 2026-27'!AP51</f>
        <v>0</v>
      </c>
      <c r="H50" s="57">
        <f>'PIP Proposal _ FY 2026-27'!AQ51</f>
        <v>0</v>
      </c>
    </row>
    <row r="51" spans="1:8" x14ac:dyDescent="0.25">
      <c r="A51" s="618"/>
      <c r="B51" s="616"/>
      <c r="C51" s="616"/>
      <c r="D51" s="29">
        <v>46</v>
      </c>
      <c r="E51" s="31" t="s">
        <v>337</v>
      </c>
      <c r="F51" s="62">
        <f>'PIP Proposal _ FY 2026-27'!X52</f>
        <v>0</v>
      </c>
      <c r="G51" s="63">
        <f>'PIP Proposal _ FY 2026-27'!AP52</f>
        <v>0</v>
      </c>
      <c r="H51" s="57">
        <f>'PIP Proposal _ FY 2026-27'!AQ52</f>
        <v>0</v>
      </c>
    </row>
    <row r="52" spans="1:8" x14ac:dyDescent="0.25">
      <c r="A52" s="618"/>
      <c r="B52" s="616"/>
      <c r="C52" s="616"/>
      <c r="D52" s="29">
        <v>47</v>
      </c>
      <c r="E52" s="31" t="s">
        <v>51</v>
      </c>
      <c r="F52" s="62">
        <f>'PIP Proposal _ FY 2026-27'!X53</f>
        <v>118.74</v>
      </c>
      <c r="G52" s="63">
        <f>'PIP Proposal _ FY 2026-27'!AP53</f>
        <v>0</v>
      </c>
      <c r="H52" s="57">
        <f>'PIP Proposal _ FY 2026-27'!AQ53</f>
        <v>0</v>
      </c>
    </row>
    <row r="53" spans="1:8" x14ac:dyDescent="0.25">
      <c r="A53" s="618"/>
      <c r="B53" s="616"/>
      <c r="C53" s="616"/>
      <c r="D53" s="29">
        <v>48</v>
      </c>
      <c r="E53" s="31" t="s">
        <v>52</v>
      </c>
      <c r="F53" s="62">
        <f>'PIP Proposal _ FY 2026-27'!X54</f>
        <v>0</v>
      </c>
      <c r="G53" s="63">
        <f>'PIP Proposal _ FY 2026-27'!AP54</f>
        <v>0</v>
      </c>
      <c r="H53" s="57">
        <f>'PIP Proposal _ FY 2026-27'!AQ54</f>
        <v>0</v>
      </c>
    </row>
    <row r="54" spans="1:8" ht="30" customHeight="1" x14ac:dyDescent="0.25">
      <c r="A54" s="618"/>
      <c r="B54" s="616"/>
      <c r="C54" s="616"/>
      <c r="D54" s="29">
        <v>49</v>
      </c>
      <c r="E54" s="31" t="s">
        <v>338</v>
      </c>
      <c r="F54" s="62">
        <f>'PIP Proposal _ FY 2026-27'!X55</f>
        <v>0</v>
      </c>
      <c r="G54" s="63">
        <f>'PIP Proposal _ FY 2026-27'!AP55</f>
        <v>0</v>
      </c>
      <c r="H54" s="57">
        <f>'PIP Proposal _ FY 2026-27'!AQ55</f>
        <v>0</v>
      </c>
    </row>
    <row r="55" spans="1:8" x14ac:dyDescent="0.25">
      <c r="A55" s="618"/>
      <c r="B55" s="616"/>
      <c r="C55" s="616"/>
      <c r="D55" s="29">
        <v>50</v>
      </c>
      <c r="E55" s="31" t="s">
        <v>53</v>
      </c>
      <c r="F55" s="62">
        <f>'PIP Proposal _ FY 2026-27'!X56</f>
        <v>5.5599999000000002</v>
      </c>
      <c r="G55" s="63">
        <f>'PIP Proposal _ FY 2026-27'!AP56</f>
        <v>0</v>
      </c>
      <c r="H55" s="57">
        <f>'PIP Proposal _ FY 2026-27'!AQ56</f>
        <v>0</v>
      </c>
    </row>
    <row r="56" spans="1:8" x14ac:dyDescent="0.25">
      <c r="A56" s="618"/>
      <c r="B56" s="616"/>
      <c r="C56" s="616"/>
      <c r="D56" s="29">
        <v>51</v>
      </c>
      <c r="E56" s="31" t="s">
        <v>22</v>
      </c>
      <c r="F56" s="65"/>
      <c r="G56" s="66"/>
      <c r="H56" s="58"/>
    </row>
    <row r="57" spans="1:8" x14ac:dyDescent="0.25">
      <c r="A57" s="618"/>
      <c r="B57" s="616" t="s">
        <v>54</v>
      </c>
      <c r="C57" s="616" t="s">
        <v>55</v>
      </c>
      <c r="D57" s="29">
        <v>52</v>
      </c>
      <c r="E57" s="31" t="s">
        <v>56</v>
      </c>
      <c r="F57" s="62">
        <f>'PIP Proposal _ FY 2026-27'!X58</f>
        <v>637.43084999999996</v>
      </c>
      <c r="G57" s="63">
        <f>'PIP Proposal _ FY 2026-27'!AP58</f>
        <v>0</v>
      </c>
      <c r="H57" s="57">
        <f>'PIP Proposal _ FY 2026-27'!AQ58</f>
        <v>0</v>
      </c>
    </row>
    <row r="58" spans="1:8" x14ac:dyDescent="0.25">
      <c r="A58" s="618"/>
      <c r="B58" s="617"/>
      <c r="C58" s="617"/>
      <c r="D58" s="29">
        <v>53</v>
      </c>
      <c r="E58" s="31" t="s">
        <v>57</v>
      </c>
      <c r="F58" s="62">
        <f>'PIP Proposal _ FY 2026-27'!X59</f>
        <v>506.79777200000001</v>
      </c>
      <c r="G58" s="63">
        <f>'PIP Proposal _ FY 2026-27'!AP59</f>
        <v>0</v>
      </c>
      <c r="H58" s="57">
        <f>'PIP Proposal _ FY 2026-27'!AQ59</f>
        <v>0</v>
      </c>
    </row>
    <row r="59" spans="1:8" x14ac:dyDescent="0.25">
      <c r="A59" s="618"/>
      <c r="B59" s="617"/>
      <c r="C59" s="617"/>
      <c r="D59" s="29">
        <v>54</v>
      </c>
      <c r="E59" s="31" t="s">
        <v>58</v>
      </c>
      <c r="F59" s="62">
        <f>'PIP Proposal _ FY 2026-27'!X60</f>
        <v>174.14400000000001</v>
      </c>
      <c r="G59" s="63">
        <f>'PIP Proposal _ FY 2026-27'!AP60</f>
        <v>0</v>
      </c>
      <c r="H59" s="57">
        <f>'PIP Proposal _ FY 2026-27'!AQ60</f>
        <v>0</v>
      </c>
    </row>
    <row r="60" spans="1:8" x14ac:dyDescent="0.25">
      <c r="A60" s="618"/>
      <c r="B60" s="617"/>
      <c r="C60" s="617"/>
      <c r="D60" s="29">
        <v>55</v>
      </c>
      <c r="E60" s="31" t="s">
        <v>59</v>
      </c>
      <c r="F60" s="62">
        <f>'PIP Proposal _ FY 2026-27'!X61</f>
        <v>122.42999811600001</v>
      </c>
      <c r="G60" s="63">
        <f>'PIP Proposal _ FY 2026-27'!AP61</f>
        <v>0</v>
      </c>
      <c r="H60" s="57">
        <f>'PIP Proposal _ FY 2026-27'!AQ61</f>
        <v>0</v>
      </c>
    </row>
    <row r="61" spans="1:8" x14ac:dyDescent="0.25">
      <c r="A61" s="618"/>
      <c r="B61" s="617"/>
      <c r="C61" s="617"/>
      <c r="D61" s="29">
        <v>56</v>
      </c>
      <c r="E61" s="31" t="s">
        <v>60</v>
      </c>
      <c r="F61" s="62">
        <f>'PIP Proposal _ FY 2026-27'!X62</f>
        <v>0</v>
      </c>
      <c r="G61" s="63">
        <f>'PIP Proposal _ FY 2026-27'!AP62</f>
        <v>0</v>
      </c>
      <c r="H61" s="57">
        <f>'PIP Proposal _ FY 2026-27'!AQ62</f>
        <v>0</v>
      </c>
    </row>
    <row r="62" spans="1:8" x14ac:dyDescent="0.25">
      <c r="A62" s="618"/>
      <c r="B62" s="617"/>
      <c r="C62" s="617"/>
      <c r="D62" s="29">
        <v>57</v>
      </c>
      <c r="E62" s="31" t="s">
        <v>61</v>
      </c>
      <c r="F62" s="62">
        <f>'PIP Proposal _ FY 2026-27'!X63</f>
        <v>256</v>
      </c>
      <c r="G62" s="63">
        <f>'PIP Proposal _ FY 2026-27'!AP63</f>
        <v>0</v>
      </c>
      <c r="H62" s="57">
        <f>'PIP Proposal _ FY 2026-27'!AQ63</f>
        <v>0</v>
      </c>
    </row>
    <row r="63" spans="1:8" x14ac:dyDescent="0.25">
      <c r="A63" s="618"/>
      <c r="B63" s="617"/>
      <c r="C63" s="617"/>
      <c r="D63" s="29">
        <v>58</v>
      </c>
      <c r="E63" s="31" t="s">
        <v>62</v>
      </c>
      <c r="F63" s="62">
        <f>'PIP Proposal _ FY 2026-27'!X64</f>
        <v>0</v>
      </c>
      <c r="G63" s="63">
        <f>'PIP Proposal _ FY 2026-27'!AP64</f>
        <v>0</v>
      </c>
      <c r="H63" s="57">
        <f>'PIP Proposal _ FY 2026-27'!AQ64</f>
        <v>0</v>
      </c>
    </row>
    <row r="64" spans="1:8" x14ac:dyDescent="0.25">
      <c r="A64" s="618"/>
      <c r="B64" s="617"/>
      <c r="C64" s="617"/>
      <c r="D64" s="29">
        <v>59</v>
      </c>
      <c r="E64" s="31" t="s">
        <v>63</v>
      </c>
      <c r="F64" s="62">
        <f>'PIP Proposal _ FY 2026-27'!X65</f>
        <v>0</v>
      </c>
      <c r="G64" s="63">
        <f>'PIP Proposal _ FY 2026-27'!AP65</f>
        <v>0</v>
      </c>
      <c r="H64" s="57">
        <f>'PIP Proposal _ FY 2026-27'!AQ65</f>
        <v>0</v>
      </c>
    </row>
    <row r="65" spans="1:8" x14ac:dyDescent="0.25">
      <c r="A65" s="618"/>
      <c r="B65" s="617"/>
      <c r="C65" s="617"/>
      <c r="D65" s="29">
        <v>60</v>
      </c>
      <c r="E65" s="31" t="s">
        <v>64</v>
      </c>
      <c r="F65" s="62">
        <f>'PIP Proposal _ FY 2026-27'!X66</f>
        <v>0</v>
      </c>
      <c r="G65" s="63">
        <f>'PIP Proposal _ FY 2026-27'!AP66</f>
        <v>0</v>
      </c>
      <c r="H65" s="57">
        <f>'PIP Proposal _ FY 2026-27'!AQ66</f>
        <v>0</v>
      </c>
    </row>
    <row r="66" spans="1:8" x14ac:dyDescent="0.25">
      <c r="A66" s="618"/>
      <c r="B66" s="617"/>
      <c r="C66" s="617"/>
      <c r="D66" s="29">
        <v>61</v>
      </c>
      <c r="E66" s="31" t="s">
        <v>22</v>
      </c>
      <c r="F66" s="65"/>
      <c r="G66" s="66"/>
      <c r="H66" s="58"/>
    </row>
    <row r="67" spans="1:8" ht="45" x14ac:dyDescent="0.25">
      <c r="A67" s="618"/>
      <c r="B67" s="29" t="s">
        <v>65</v>
      </c>
      <c r="C67" s="33" t="s">
        <v>66</v>
      </c>
      <c r="D67" s="29">
        <v>62</v>
      </c>
      <c r="E67" s="31" t="s">
        <v>67</v>
      </c>
      <c r="F67" s="62">
        <f>'PIP Proposal _ FY 2026-27'!X68</f>
        <v>11.19304</v>
      </c>
      <c r="G67" s="63">
        <f>'PIP Proposal _ FY 2026-27'!AP68</f>
        <v>0</v>
      </c>
      <c r="H67" s="57">
        <f>'PIP Proposal _ FY 2026-27'!AQ68</f>
        <v>0</v>
      </c>
    </row>
    <row r="68" spans="1:8" x14ac:dyDescent="0.25">
      <c r="A68" s="618"/>
      <c r="B68" s="620" t="s">
        <v>68</v>
      </c>
      <c r="C68" s="620"/>
      <c r="D68" s="620"/>
      <c r="E68" s="35"/>
      <c r="F68" s="41">
        <f>'PIP Proposal _ FY 2026-27'!X69</f>
        <v>35814.438614122002</v>
      </c>
      <c r="G68" s="44">
        <f>'PIP Proposal _ FY 2026-27'!AP69</f>
        <v>0</v>
      </c>
      <c r="H68" s="59"/>
    </row>
    <row r="69" spans="1:8" ht="45" customHeight="1" x14ac:dyDescent="0.25">
      <c r="A69" s="618" t="s">
        <v>69</v>
      </c>
      <c r="B69" s="29" t="s">
        <v>70</v>
      </c>
      <c r="C69" s="29" t="s">
        <v>71</v>
      </c>
      <c r="D69" s="29">
        <v>63</v>
      </c>
      <c r="E69" s="31" t="s">
        <v>72</v>
      </c>
      <c r="F69" s="62">
        <f>'PIP Proposal _ FY 2026-27'!X70</f>
        <v>69.180000000000007</v>
      </c>
      <c r="G69" s="63">
        <f>'PIP Proposal _ FY 2026-27'!AP70</f>
        <v>0</v>
      </c>
      <c r="H69" s="57">
        <f>'PIP Proposal _ FY 2026-27'!AQ70</f>
        <v>0</v>
      </c>
    </row>
    <row r="70" spans="1:8" x14ac:dyDescent="0.25">
      <c r="A70" s="618"/>
      <c r="B70" s="616" t="s">
        <v>73</v>
      </c>
      <c r="C70" s="616" t="s">
        <v>74</v>
      </c>
      <c r="D70" s="29">
        <v>64</v>
      </c>
      <c r="E70" s="31" t="s">
        <v>75</v>
      </c>
      <c r="F70" s="62">
        <f>'PIP Proposal _ FY 2026-27'!X71</f>
        <v>69.55749999999999</v>
      </c>
      <c r="G70" s="63">
        <f>'PIP Proposal _ FY 2026-27'!AP71</f>
        <v>0</v>
      </c>
      <c r="H70" s="57">
        <f>'PIP Proposal _ FY 2026-27'!AQ71</f>
        <v>0</v>
      </c>
    </row>
    <row r="71" spans="1:8" x14ac:dyDescent="0.25">
      <c r="A71" s="618"/>
      <c r="B71" s="617"/>
      <c r="C71" s="617"/>
      <c r="D71" s="29">
        <v>65</v>
      </c>
      <c r="E71" s="31" t="s">
        <v>76</v>
      </c>
      <c r="F71" s="62">
        <f>'PIP Proposal _ FY 2026-27'!X72</f>
        <v>0</v>
      </c>
      <c r="G71" s="63">
        <f>'PIP Proposal _ FY 2026-27'!AP72</f>
        <v>0</v>
      </c>
      <c r="H71" s="57">
        <f>'PIP Proposal _ FY 2026-27'!AQ72</f>
        <v>0</v>
      </c>
    </row>
    <row r="72" spans="1:8" x14ac:dyDescent="0.25">
      <c r="A72" s="618"/>
      <c r="B72" s="617"/>
      <c r="C72" s="617"/>
      <c r="D72" s="29">
        <v>66</v>
      </c>
      <c r="E72" s="31" t="s">
        <v>77</v>
      </c>
      <c r="F72" s="62">
        <f>'PIP Proposal _ FY 2026-27'!X73</f>
        <v>9.7000000000000011</v>
      </c>
      <c r="G72" s="63">
        <f>'PIP Proposal _ FY 2026-27'!AP73</f>
        <v>0</v>
      </c>
      <c r="H72" s="57">
        <f>'PIP Proposal _ FY 2026-27'!AQ73</f>
        <v>0</v>
      </c>
    </row>
    <row r="73" spans="1:8" x14ac:dyDescent="0.25">
      <c r="A73" s="618"/>
      <c r="B73" s="617"/>
      <c r="C73" s="617"/>
      <c r="D73" s="29">
        <v>67</v>
      </c>
      <c r="E73" s="31" t="s">
        <v>78</v>
      </c>
      <c r="F73" s="62">
        <f>'PIP Proposal _ FY 2026-27'!X74</f>
        <v>316.8</v>
      </c>
      <c r="G73" s="63">
        <f>'PIP Proposal _ FY 2026-27'!AP74</f>
        <v>0</v>
      </c>
      <c r="H73" s="57">
        <f>'PIP Proposal _ FY 2026-27'!AQ74</f>
        <v>0</v>
      </c>
    </row>
    <row r="74" spans="1:8" x14ac:dyDescent="0.25">
      <c r="A74" s="618"/>
      <c r="B74" s="617"/>
      <c r="C74" s="617"/>
      <c r="D74" s="29">
        <v>68</v>
      </c>
      <c r="E74" s="31" t="s">
        <v>79</v>
      </c>
      <c r="F74" s="62">
        <f>'PIP Proposal _ FY 2026-27'!X75</f>
        <v>100.545</v>
      </c>
      <c r="G74" s="63">
        <f>'PIP Proposal _ FY 2026-27'!AP75</f>
        <v>0</v>
      </c>
      <c r="H74" s="57">
        <f>'PIP Proposal _ FY 2026-27'!AQ75</f>
        <v>0</v>
      </c>
    </row>
    <row r="75" spans="1:8" x14ac:dyDescent="0.25">
      <c r="A75" s="618"/>
      <c r="B75" s="616" t="s">
        <v>80</v>
      </c>
      <c r="C75" s="616" t="s">
        <v>81</v>
      </c>
      <c r="D75" s="29">
        <v>69</v>
      </c>
      <c r="E75" s="31" t="s">
        <v>339</v>
      </c>
      <c r="F75" s="62">
        <f>'PIP Proposal _ FY 2026-27'!X76</f>
        <v>2757.5075199999997</v>
      </c>
      <c r="G75" s="63">
        <f>'PIP Proposal _ FY 2026-27'!AP76</f>
        <v>0</v>
      </c>
      <c r="H75" s="57">
        <f>'PIP Proposal _ FY 2026-27'!AQ76</f>
        <v>0</v>
      </c>
    </row>
    <row r="76" spans="1:8" x14ac:dyDescent="0.25">
      <c r="A76" s="618"/>
      <c r="B76" s="616"/>
      <c r="C76" s="616"/>
      <c r="D76" s="29">
        <v>70</v>
      </c>
      <c r="E76" s="31" t="s">
        <v>340</v>
      </c>
      <c r="F76" s="62">
        <f>'PIP Proposal _ FY 2026-27'!X77</f>
        <v>123.56299999999999</v>
      </c>
      <c r="G76" s="63">
        <f>'PIP Proposal _ FY 2026-27'!AP77</f>
        <v>0</v>
      </c>
      <c r="H76" s="57">
        <f>'PIP Proposal _ FY 2026-27'!AQ77</f>
        <v>0</v>
      </c>
    </row>
    <row r="77" spans="1:8" x14ac:dyDescent="0.25">
      <c r="A77" s="618"/>
      <c r="B77" s="616"/>
      <c r="C77" s="616"/>
      <c r="D77" s="29">
        <v>71</v>
      </c>
      <c r="E77" s="31" t="s">
        <v>82</v>
      </c>
      <c r="F77" s="62">
        <f>'PIP Proposal _ FY 2026-27'!X78</f>
        <v>0</v>
      </c>
      <c r="G77" s="63">
        <f>'PIP Proposal _ FY 2026-27'!AP78</f>
        <v>0</v>
      </c>
      <c r="H77" s="57">
        <f>'PIP Proposal _ FY 2026-27'!AQ78</f>
        <v>0</v>
      </c>
    </row>
    <row r="78" spans="1:8" x14ac:dyDescent="0.25">
      <c r="A78" s="618"/>
      <c r="B78" s="616"/>
      <c r="C78" s="616"/>
      <c r="D78" s="29">
        <v>72</v>
      </c>
      <c r="E78" s="31" t="s">
        <v>83</v>
      </c>
      <c r="F78" s="62">
        <f>'PIP Proposal _ FY 2026-27'!X79</f>
        <v>0</v>
      </c>
      <c r="G78" s="63">
        <f>'PIP Proposal _ FY 2026-27'!AP79</f>
        <v>0</v>
      </c>
      <c r="H78" s="57">
        <f>'PIP Proposal _ FY 2026-27'!AQ79</f>
        <v>0</v>
      </c>
    </row>
    <row r="79" spans="1:8" x14ac:dyDescent="0.25">
      <c r="A79" s="618"/>
      <c r="B79" s="621" t="s">
        <v>84</v>
      </c>
      <c r="C79" s="621" t="s">
        <v>85</v>
      </c>
      <c r="D79" s="29">
        <v>73</v>
      </c>
      <c r="E79" s="31" t="s">
        <v>86</v>
      </c>
      <c r="F79" s="62">
        <f>'PIP Proposal _ FY 2026-27'!X80</f>
        <v>1492.57916</v>
      </c>
      <c r="G79" s="63">
        <f>'PIP Proposal _ FY 2026-27'!AP80</f>
        <v>0</v>
      </c>
      <c r="H79" s="57">
        <f>'PIP Proposal _ FY 2026-27'!AQ80</f>
        <v>0</v>
      </c>
    </row>
    <row r="80" spans="1:8" x14ac:dyDescent="0.25">
      <c r="A80" s="618"/>
      <c r="B80" s="621"/>
      <c r="C80" s="621"/>
      <c r="D80" s="29">
        <v>74</v>
      </c>
      <c r="E80" s="31" t="s">
        <v>87</v>
      </c>
      <c r="F80" s="62">
        <f>'PIP Proposal _ FY 2026-27'!X81</f>
        <v>6000</v>
      </c>
      <c r="G80" s="63">
        <f>'PIP Proposal _ FY 2026-27'!AP81</f>
        <v>0</v>
      </c>
      <c r="H80" s="57">
        <f>'PIP Proposal _ FY 2026-27'!AQ81</f>
        <v>0</v>
      </c>
    </row>
    <row r="81" spans="1:8" x14ac:dyDescent="0.25">
      <c r="A81" s="618"/>
      <c r="B81" s="621"/>
      <c r="C81" s="621"/>
      <c r="D81" s="29">
        <v>75</v>
      </c>
      <c r="E81" s="31" t="s">
        <v>88</v>
      </c>
      <c r="F81" s="62">
        <f>'PIP Proposal _ FY 2026-27'!X82</f>
        <v>150</v>
      </c>
      <c r="G81" s="63">
        <f>'PIP Proposal _ FY 2026-27'!AP82</f>
        <v>0</v>
      </c>
      <c r="H81" s="57">
        <f>'PIP Proposal _ FY 2026-27'!AQ82</f>
        <v>0</v>
      </c>
    </row>
    <row r="82" spans="1:8" x14ac:dyDescent="0.25">
      <c r="A82" s="618"/>
      <c r="B82" s="621"/>
      <c r="C82" s="621"/>
      <c r="D82" s="29">
        <v>76</v>
      </c>
      <c r="E82" s="31" t="s">
        <v>89</v>
      </c>
      <c r="F82" s="62">
        <f>'PIP Proposal _ FY 2026-27'!X83</f>
        <v>77.000160000000008</v>
      </c>
      <c r="G82" s="63">
        <f>'PIP Proposal _ FY 2026-27'!AP83</f>
        <v>0</v>
      </c>
      <c r="H82" s="57">
        <f>'PIP Proposal _ FY 2026-27'!AQ83</f>
        <v>0</v>
      </c>
    </row>
    <row r="83" spans="1:8" x14ac:dyDescent="0.25">
      <c r="A83" s="618"/>
      <c r="B83" s="621"/>
      <c r="C83" s="621"/>
      <c r="D83" s="29">
        <v>77</v>
      </c>
      <c r="E83" s="31" t="s">
        <v>90</v>
      </c>
      <c r="F83" s="62">
        <f>'PIP Proposal _ FY 2026-27'!X84</f>
        <v>113.77999999999999</v>
      </c>
      <c r="G83" s="63">
        <f>'PIP Proposal _ FY 2026-27'!AP84</f>
        <v>0</v>
      </c>
      <c r="H83" s="57">
        <f>'PIP Proposal _ FY 2026-27'!AQ84</f>
        <v>0</v>
      </c>
    </row>
    <row r="84" spans="1:8" x14ac:dyDescent="0.25">
      <c r="A84" s="618"/>
      <c r="B84" s="621"/>
      <c r="C84" s="621"/>
      <c r="D84" s="29">
        <v>78</v>
      </c>
      <c r="E84" s="31" t="s">
        <v>91</v>
      </c>
      <c r="F84" s="62">
        <f>'PIP Proposal _ FY 2026-27'!X85</f>
        <v>0</v>
      </c>
      <c r="G84" s="63">
        <f>'PIP Proposal _ FY 2026-27'!AP85</f>
        <v>0</v>
      </c>
      <c r="H84" s="57">
        <f>'PIP Proposal _ FY 2026-27'!AQ85</f>
        <v>0</v>
      </c>
    </row>
    <row r="85" spans="1:8" x14ac:dyDescent="0.25">
      <c r="A85" s="618"/>
      <c r="B85" s="621"/>
      <c r="C85" s="621"/>
      <c r="D85" s="29">
        <v>79</v>
      </c>
      <c r="E85" s="31" t="s">
        <v>22</v>
      </c>
      <c r="F85" s="65"/>
      <c r="G85" s="66"/>
      <c r="H85" s="58"/>
    </row>
    <row r="86" spans="1:8" x14ac:dyDescent="0.25">
      <c r="A86" s="618"/>
      <c r="B86" s="616" t="s">
        <v>92</v>
      </c>
      <c r="C86" s="616" t="s">
        <v>93</v>
      </c>
      <c r="D86" s="29">
        <v>80</v>
      </c>
      <c r="E86" s="31" t="s">
        <v>94</v>
      </c>
      <c r="F86" s="62">
        <f>'PIP Proposal _ FY 2026-27'!X87</f>
        <v>0</v>
      </c>
      <c r="G86" s="63">
        <f>'PIP Proposal _ FY 2026-27'!AP87</f>
        <v>0</v>
      </c>
      <c r="H86" s="57">
        <f>'PIP Proposal _ FY 2026-27'!AQ87</f>
        <v>0</v>
      </c>
    </row>
    <row r="87" spans="1:8" x14ac:dyDescent="0.25">
      <c r="A87" s="618"/>
      <c r="B87" s="616"/>
      <c r="C87" s="616"/>
      <c r="D87" s="29">
        <v>81</v>
      </c>
      <c r="E87" s="31" t="s">
        <v>341</v>
      </c>
      <c r="F87" s="62">
        <f>'PIP Proposal _ FY 2026-27'!X88</f>
        <v>0</v>
      </c>
      <c r="G87" s="63">
        <f>'PIP Proposal _ FY 2026-27'!AP88</f>
        <v>0</v>
      </c>
      <c r="H87" s="57">
        <f>'PIP Proposal _ FY 2026-27'!AQ88</f>
        <v>0</v>
      </c>
    </row>
    <row r="88" spans="1:8" x14ac:dyDescent="0.25">
      <c r="A88" s="618"/>
      <c r="B88" s="616"/>
      <c r="C88" s="616"/>
      <c r="D88" s="29">
        <v>82</v>
      </c>
      <c r="E88" s="52" t="s">
        <v>342</v>
      </c>
      <c r="F88" s="62">
        <f>'PIP Proposal _ FY 2026-27'!X89</f>
        <v>40</v>
      </c>
      <c r="G88" s="63">
        <f>'PIP Proposal _ FY 2026-27'!AP89</f>
        <v>0</v>
      </c>
      <c r="H88" s="57">
        <f>'PIP Proposal _ FY 2026-27'!AQ89</f>
        <v>0</v>
      </c>
    </row>
    <row r="89" spans="1:8" x14ac:dyDescent="0.25">
      <c r="A89" s="618"/>
      <c r="B89" s="616"/>
      <c r="C89" s="616"/>
      <c r="D89" s="29">
        <v>83</v>
      </c>
      <c r="E89" s="31" t="s">
        <v>95</v>
      </c>
      <c r="F89" s="62">
        <f>'PIP Proposal _ FY 2026-27'!X90</f>
        <v>6.6360000000000001</v>
      </c>
      <c r="G89" s="63">
        <f>'PIP Proposal _ FY 2026-27'!AP90</f>
        <v>0</v>
      </c>
      <c r="H89" s="57">
        <f>'PIP Proposal _ FY 2026-27'!AQ90</f>
        <v>0</v>
      </c>
    </row>
    <row r="90" spans="1:8" ht="30" x14ac:dyDescent="0.25">
      <c r="A90" s="618"/>
      <c r="B90" s="29" t="s">
        <v>96</v>
      </c>
      <c r="C90" s="29" t="s">
        <v>97</v>
      </c>
      <c r="D90" s="29">
        <v>84</v>
      </c>
      <c r="E90" s="31" t="s">
        <v>98</v>
      </c>
      <c r="F90" s="62">
        <f>'PIP Proposal _ FY 2026-27'!X91</f>
        <v>2390</v>
      </c>
      <c r="G90" s="63">
        <f>'PIP Proposal _ FY 2026-27'!AP91</f>
        <v>0</v>
      </c>
      <c r="H90" s="57">
        <f>'PIP Proposal _ FY 2026-27'!AQ91</f>
        <v>0</v>
      </c>
    </row>
    <row r="91" spans="1:8" ht="48" customHeight="1" x14ac:dyDescent="0.25">
      <c r="A91" s="618"/>
      <c r="B91" s="29" t="s">
        <v>99</v>
      </c>
      <c r="C91" s="29" t="s">
        <v>100</v>
      </c>
      <c r="D91" s="29">
        <v>85</v>
      </c>
      <c r="E91" s="31" t="s">
        <v>101</v>
      </c>
      <c r="F91" s="62">
        <f>'PIP Proposal _ FY 2026-27'!X92</f>
        <v>9.9999888000000006</v>
      </c>
      <c r="G91" s="63">
        <f>'PIP Proposal _ FY 2026-27'!AP92</f>
        <v>0</v>
      </c>
      <c r="H91" s="57">
        <f>'PIP Proposal _ FY 2026-27'!AQ92</f>
        <v>0</v>
      </c>
    </row>
    <row r="92" spans="1:8" ht="30" x14ac:dyDescent="0.25">
      <c r="A92" s="618"/>
      <c r="B92" s="29" t="s">
        <v>281</v>
      </c>
      <c r="C92" s="29" t="s">
        <v>22</v>
      </c>
      <c r="D92" s="29">
        <v>86</v>
      </c>
      <c r="E92" s="31" t="s">
        <v>102</v>
      </c>
      <c r="F92" s="65"/>
      <c r="G92" s="66"/>
      <c r="H92" s="58"/>
    </row>
    <row r="93" spans="1:8" s="2" customFormat="1" x14ac:dyDescent="0.25">
      <c r="A93" s="618"/>
      <c r="B93" s="620" t="s">
        <v>103</v>
      </c>
      <c r="C93" s="620"/>
      <c r="D93" s="620"/>
      <c r="E93" s="35"/>
      <c r="F93" s="41">
        <f>'PIP Proposal _ FY 2026-27'!X94</f>
        <v>13726.848328800001</v>
      </c>
      <c r="G93" s="44">
        <f>'PIP Proposal _ FY 2026-27'!AP94</f>
        <v>0</v>
      </c>
      <c r="H93" s="59"/>
    </row>
    <row r="94" spans="1:8" x14ac:dyDescent="0.25">
      <c r="A94" s="618" t="s">
        <v>104</v>
      </c>
      <c r="B94" s="616" t="s">
        <v>105</v>
      </c>
      <c r="C94" s="616" t="s">
        <v>106</v>
      </c>
      <c r="D94" s="29">
        <v>87</v>
      </c>
      <c r="E94" s="31" t="s">
        <v>343</v>
      </c>
      <c r="F94" s="62">
        <f>'PIP Proposal _ FY 2026-27'!X95</f>
        <v>1250</v>
      </c>
      <c r="G94" s="63">
        <f>'PIP Proposal _ FY 2026-27'!AP95</f>
        <v>0</v>
      </c>
      <c r="H94" s="57">
        <f>'PIP Proposal _ FY 2026-27'!AQ95</f>
        <v>0</v>
      </c>
    </row>
    <row r="95" spans="1:8" x14ac:dyDescent="0.25">
      <c r="A95" s="618"/>
      <c r="B95" s="616"/>
      <c r="C95" s="616"/>
      <c r="D95" s="29">
        <v>88</v>
      </c>
      <c r="E95" s="31" t="s">
        <v>107</v>
      </c>
      <c r="F95" s="62">
        <f>'PIP Proposal _ FY 2026-27'!X96</f>
        <v>4000</v>
      </c>
      <c r="G95" s="63">
        <f>'PIP Proposal _ FY 2026-27'!AP96</f>
        <v>0</v>
      </c>
      <c r="H95" s="57">
        <f>'PIP Proposal _ FY 2026-27'!AQ96</f>
        <v>0</v>
      </c>
    </row>
    <row r="96" spans="1:8" ht="34.15" customHeight="1" x14ac:dyDescent="0.25">
      <c r="A96" s="618"/>
      <c r="B96" s="616"/>
      <c r="C96" s="616"/>
      <c r="D96" s="29">
        <v>89</v>
      </c>
      <c r="E96" s="31" t="s">
        <v>344</v>
      </c>
      <c r="F96" s="62">
        <f>'PIP Proposal _ FY 2026-27'!X97</f>
        <v>0</v>
      </c>
      <c r="G96" s="63">
        <f>'PIP Proposal _ FY 2026-27'!AP97</f>
        <v>0</v>
      </c>
      <c r="H96" s="57">
        <f>'PIP Proposal _ FY 2026-27'!AQ97</f>
        <v>0</v>
      </c>
    </row>
    <row r="97" spans="1:8" ht="30.6" customHeight="1" x14ac:dyDescent="0.25">
      <c r="A97" s="618"/>
      <c r="B97" s="616"/>
      <c r="C97" s="616"/>
      <c r="D97" s="29">
        <v>90</v>
      </c>
      <c r="E97" s="31" t="s">
        <v>108</v>
      </c>
      <c r="F97" s="62">
        <f>'PIP Proposal _ FY 2026-27'!X98</f>
        <v>0</v>
      </c>
      <c r="G97" s="63">
        <f>'PIP Proposal _ FY 2026-27'!AP98</f>
        <v>0</v>
      </c>
      <c r="H97" s="57">
        <f>'PIP Proposal _ FY 2026-27'!AQ98</f>
        <v>0</v>
      </c>
    </row>
    <row r="98" spans="1:8" x14ac:dyDescent="0.25">
      <c r="A98" s="618"/>
      <c r="B98" s="616"/>
      <c r="C98" s="616"/>
      <c r="D98" s="29">
        <v>91</v>
      </c>
      <c r="E98" s="31" t="s">
        <v>109</v>
      </c>
      <c r="F98" s="62">
        <f>'PIP Proposal _ FY 2026-27'!X99</f>
        <v>0</v>
      </c>
      <c r="G98" s="63">
        <f>'PIP Proposal _ FY 2026-27'!AP99</f>
        <v>0</v>
      </c>
      <c r="H98" s="57">
        <f>'PIP Proposal _ FY 2026-27'!AQ99</f>
        <v>0</v>
      </c>
    </row>
    <row r="99" spans="1:8" ht="27.6" customHeight="1" x14ac:dyDescent="0.25">
      <c r="A99" s="618"/>
      <c r="B99" s="616"/>
      <c r="C99" s="616"/>
      <c r="D99" s="29">
        <v>92</v>
      </c>
      <c r="E99" s="31" t="s">
        <v>346</v>
      </c>
      <c r="F99" s="62">
        <f>'PIP Proposal _ FY 2026-27'!X100</f>
        <v>110</v>
      </c>
      <c r="G99" s="63">
        <f>'PIP Proposal _ FY 2026-27'!AP100</f>
        <v>0</v>
      </c>
      <c r="H99" s="57">
        <f>'PIP Proposal _ FY 2026-27'!AQ100</f>
        <v>0</v>
      </c>
    </row>
    <row r="100" spans="1:8" x14ac:dyDescent="0.25">
      <c r="A100" s="618"/>
      <c r="B100" s="616"/>
      <c r="C100" s="616"/>
      <c r="D100" s="29">
        <v>93</v>
      </c>
      <c r="E100" s="31" t="s">
        <v>345</v>
      </c>
      <c r="F100" s="62">
        <f>'PIP Proposal _ FY 2026-27'!X101</f>
        <v>629.30000000000007</v>
      </c>
      <c r="G100" s="63">
        <f>'PIP Proposal _ FY 2026-27'!AP101</f>
        <v>0</v>
      </c>
      <c r="H100" s="57">
        <f>'PIP Proposal _ FY 2026-27'!AQ101</f>
        <v>0</v>
      </c>
    </row>
    <row r="101" spans="1:8" x14ac:dyDescent="0.25">
      <c r="A101" s="618"/>
      <c r="B101" s="616"/>
      <c r="C101" s="616"/>
      <c r="D101" s="29">
        <v>94</v>
      </c>
      <c r="E101" s="31" t="s">
        <v>347</v>
      </c>
      <c r="F101" s="62">
        <f>'PIP Proposal _ FY 2026-27'!X102</f>
        <v>129.96</v>
      </c>
      <c r="G101" s="63">
        <f>'PIP Proposal _ FY 2026-27'!AP102</f>
        <v>0</v>
      </c>
      <c r="H101" s="57">
        <f>'PIP Proposal _ FY 2026-27'!AQ102</f>
        <v>0</v>
      </c>
    </row>
    <row r="102" spans="1:8" ht="30" x14ac:dyDescent="0.25">
      <c r="A102" s="618"/>
      <c r="B102" s="616"/>
      <c r="C102" s="616"/>
      <c r="D102" s="29">
        <v>95</v>
      </c>
      <c r="E102" s="31" t="s">
        <v>348</v>
      </c>
      <c r="F102" s="62">
        <f>'PIP Proposal _ FY 2026-27'!X103</f>
        <v>1625.4096801999999</v>
      </c>
      <c r="G102" s="63">
        <f>'PIP Proposal _ FY 2026-27'!AP103</f>
        <v>0</v>
      </c>
      <c r="H102" s="57">
        <f>'PIP Proposal _ FY 2026-27'!AQ103</f>
        <v>0</v>
      </c>
    </row>
    <row r="103" spans="1:8" x14ac:dyDescent="0.25">
      <c r="A103" s="618"/>
      <c r="B103" s="616"/>
      <c r="C103" s="616"/>
      <c r="D103" s="29">
        <v>96</v>
      </c>
      <c r="E103" s="31" t="s">
        <v>110</v>
      </c>
      <c r="F103" s="62">
        <f>'PIP Proposal _ FY 2026-27'!X104</f>
        <v>0</v>
      </c>
      <c r="G103" s="63">
        <f>'PIP Proposal _ FY 2026-27'!AP104</f>
        <v>0</v>
      </c>
      <c r="H103" s="57">
        <f>'PIP Proposal _ FY 2026-27'!AQ104</f>
        <v>0</v>
      </c>
    </row>
    <row r="104" spans="1:8" x14ac:dyDescent="0.25">
      <c r="A104" s="618"/>
      <c r="B104" s="621" t="s">
        <v>111</v>
      </c>
      <c r="C104" s="621" t="s">
        <v>112</v>
      </c>
      <c r="D104" s="29">
        <v>97</v>
      </c>
      <c r="E104" s="31" t="s">
        <v>364</v>
      </c>
      <c r="F104" s="62">
        <f>'PIP Proposal _ FY 2026-27'!X105</f>
        <v>658.04</v>
      </c>
      <c r="G104" s="63">
        <f>'PIP Proposal _ FY 2026-27'!AP105</f>
        <v>0</v>
      </c>
      <c r="H104" s="57">
        <f>'PIP Proposal _ FY 2026-27'!AQ105</f>
        <v>0</v>
      </c>
    </row>
    <row r="105" spans="1:8" x14ac:dyDescent="0.25">
      <c r="A105" s="618"/>
      <c r="B105" s="621"/>
      <c r="C105" s="621"/>
      <c r="D105" s="29">
        <v>98</v>
      </c>
      <c r="E105" s="52" t="s">
        <v>365</v>
      </c>
      <c r="F105" s="68">
        <f>'PIP Proposal _ FY 2026-27'!X106</f>
        <v>255.57983999999999</v>
      </c>
      <c r="G105" s="69">
        <f>'PIP Proposal _ FY 2026-27'!AP106</f>
        <v>0</v>
      </c>
      <c r="H105" s="57">
        <f>'PIP Proposal _ FY 2026-27'!AQ106</f>
        <v>0</v>
      </c>
    </row>
    <row r="106" spans="1:8" x14ac:dyDescent="0.25">
      <c r="A106" s="618"/>
      <c r="B106" s="621" t="s">
        <v>113</v>
      </c>
      <c r="C106" s="621" t="s">
        <v>114</v>
      </c>
      <c r="D106" s="29">
        <v>99</v>
      </c>
      <c r="E106" s="31" t="s">
        <v>115</v>
      </c>
      <c r="F106" s="62">
        <f>'PIP Proposal _ FY 2026-27'!X107</f>
        <v>180</v>
      </c>
      <c r="G106" s="63">
        <f>'PIP Proposal _ FY 2026-27'!AP107</f>
        <v>0</v>
      </c>
      <c r="H106" s="57">
        <f>'PIP Proposal _ FY 2026-27'!AQ107</f>
        <v>0</v>
      </c>
    </row>
    <row r="107" spans="1:8" x14ac:dyDescent="0.25">
      <c r="A107" s="618"/>
      <c r="B107" s="621"/>
      <c r="C107" s="621"/>
      <c r="D107" s="29">
        <v>100</v>
      </c>
      <c r="E107" s="31" t="s">
        <v>116</v>
      </c>
      <c r="F107" s="62">
        <f>'PIP Proposal _ FY 2026-27'!X108</f>
        <v>0</v>
      </c>
      <c r="G107" s="63">
        <f>'PIP Proposal _ FY 2026-27'!AP108</f>
        <v>0</v>
      </c>
      <c r="H107" s="57">
        <f>'PIP Proposal _ FY 2026-27'!AQ108</f>
        <v>0</v>
      </c>
    </row>
    <row r="108" spans="1:8" x14ac:dyDescent="0.25">
      <c r="A108" s="618"/>
      <c r="B108" s="621"/>
      <c r="C108" s="621"/>
      <c r="D108" s="29">
        <v>101</v>
      </c>
      <c r="E108" s="31" t="s">
        <v>117</v>
      </c>
      <c r="F108" s="62">
        <f>'PIP Proposal _ FY 2026-27'!X109</f>
        <v>0</v>
      </c>
      <c r="G108" s="63">
        <f>'PIP Proposal _ FY 2026-27'!AP109</f>
        <v>0</v>
      </c>
      <c r="H108" s="57">
        <f>'PIP Proposal _ FY 2026-27'!AQ109</f>
        <v>0</v>
      </c>
    </row>
    <row r="109" spans="1:8" s="3" customFormat="1" x14ac:dyDescent="0.25">
      <c r="A109" s="618"/>
      <c r="B109" s="621"/>
      <c r="C109" s="621"/>
      <c r="D109" s="29">
        <v>102</v>
      </c>
      <c r="E109" s="31" t="s">
        <v>118</v>
      </c>
      <c r="F109" s="62">
        <f>'PIP Proposal _ FY 2026-27'!X110</f>
        <v>0</v>
      </c>
      <c r="G109" s="63">
        <f>'PIP Proposal _ FY 2026-27'!AP110</f>
        <v>0</v>
      </c>
      <c r="H109" s="57">
        <f>'PIP Proposal _ FY 2026-27'!AQ110</f>
        <v>0</v>
      </c>
    </row>
    <row r="110" spans="1:8" x14ac:dyDescent="0.25">
      <c r="A110" s="618"/>
      <c r="B110" s="621"/>
      <c r="C110" s="621"/>
      <c r="D110" s="29">
        <v>103</v>
      </c>
      <c r="E110" s="31" t="s">
        <v>22</v>
      </c>
      <c r="F110" s="65"/>
      <c r="G110" s="66"/>
      <c r="H110" s="58"/>
    </row>
    <row r="111" spans="1:8" x14ac:dyDescent="0.25">
      <c r="A111" s="618"/>
      <c r="B111" s="621" t="s">
        <v>119</v>
      </c>
      <c r="C111" s="621" t="s">
        <v>120</v>
      </c>
      <c r="D111" s="29">
        <v>104</v>
      </c>
      <c r="E111" s="31" t="s">
        <v>121</v>
      </c>
      <c r="F111" s="62">
        <f>'PIP Proposal _ FY 2026-27'!X112</f>
        <v>83</v>
      </c>
      <c r="G111" s="63">
        <f>'PIP Proposal _ FY 2026-27'!AP112</f>
        <v>0</v>
      </c>
      <c r="H111" s="57">
        <f>'PIP Proposal _ FY 2026-27'!AQ112</f>
        <v>0</v>
      </c>
    </row>
    <row r="112" spans="1:8" x14ac:dyDescent="0.25">
      <c r="A112" s="618"/>
      <c r="B112" s="621"/>
      <c r="C112" s="621"/>
      <c r="D112" s="29">
        <v>105</v>
      </c>
      <c r="E112" s="31" t="s">
        <v>349</v>
      </c>
      <c r="F112" s="62">
        <f>'PIP Proposal _ FY 2026-27'!X113</f>
        <v>0</v>
      </c>
      <c r="G112" s="63">
        <f>'PIP Proposal _ FY 2026-27'!AP113</f>
        <v>0</v>
      </c>
      <c r="H112" s="57">
        <f>'PIP Proposal _ FY 2026-27'!AQ113</f>
        <v>0</v>
      </c>
    </row>
    <row r="113" spans="1:8" x14ac:dyDescent="0.25">
      <c r="A113" s="618"/>
      <c r="B113" s="621"/>
      <c r="C113" s="621"/>
      <c r="D113" s="29">
        <v>106</v>
      </c>
      <c r="E113" s="31" t="s">
        <v>122</v>
      </c>
      <c r="F113" s="62">
        <f>'PIP Proposal _ FY 2026-27'!X114</f>
        <v>76</v>
      </c>
      <c r="G113" s="63">
        <f>'PIP Proposal _ FY 2026-27'!AP114</f>
        <v>0</v>
      </c>
      <c r="H113" s="57">
        <f>'PIP Proposal _ FY 2026-27'!AQ114</f>
        <v>0</v>
      </c>
    </row>
    <row r="114" spans="1:8" x14ac:dyDescent="0.25">
      <c r="A114" s="618"/>
      <c r="B114" s="621" t="s">
        <v>123</v>
      </c>
      <c r="C114" s="621" t="s">
        <v>289</v>
      </c>
      <c r="D114" s="29">
        <v>107</v>
      </c>
      <c r="E114" s="31" t="s">
        <v>124</v>
      </c>
      <c r="F114" s="62">
        <f>'PIP Proposal _ FY 2026-27'!X115</f>
        <v>0</v>
      </c>
      <c r="G114" s="63">
        <f>'PIP Proposal _ FY 2026-27'!AP115</f>
        <v>0</v>
      </c>
      <c r="H114" s="57">
        <f>'PIP Proposal _ FY 2026-27'!AQ115</f>
        <v>0</v>
      </c>
    </row>
    <row r="115" spans="1:8" x14ac:dyDescent="0.25">
      <c r="A115" s="618"/>
      <c r="B115" s="621"/>
      <c r="C115" s="621"/>
      <c r="D115" s="29">
        <v>108</v>
      </c>
      <c r="E115" s="31" t="s">
        <v>125</v>
      </c>
      <c r="F115" s="62">
        <f>'PIP Proposal _ FY 2026-27'!X116</f>
        <v>0</v>
      </c>
      <c r="G115" s="63">
        <f>'PIP Proposal _ FY 2026-27'!AP116</f>
        <v>0</v>
      </c>
      <c r="H115" s="57">
        <f>'PIP Proposal _ FY 2026-27'!AQ116</f>
        <v>0</v>
      </c>
    </row>
    <row r="116" spans="1:8" x14ac:dyDescent="0.25">
      <c r="A116" s="618"/>
      <c r="B116" s="621"/>
      <c r="C116" s="621"/>
      <c r="D116" s="29">
        <v>109</v>
      </c>
      <c r="E116" s="31" t="s">
        <v>126</v>
      </c>
      <c r="F116" s="62">
        <f>'PIP Proposal _ FY 2026-27'!X117</f>
        <v>3200</v>
      </c>
      <c r="G116" s="63">
        <f>'PIP Proposal _ FY 2026-27'!AP117</f>
        <v>0</v>
      </c>
      <c r="H116" s="57">
        <f>'PIP Proposal _ FY 2026-27'!AQ117</f>
        <v>0</v>
      </c>
    </row>
    <row r="117" spans="1:8" x14ac:dyDescent="0.25">
      <c r="A117" s="618"/>
      <c r="B117" s="621"/>
      <c r="C117" s="621"/>
      <c r="D117" s="29">
        <v>110</v>
      </c>
      <c r="E117" s="31" t="s">
        <v>290</v>
      </c>
      <c r="F117" s="62">
        <f>'PIP Proposal _ FY 2026-27'!X118</f>
        <v>14329.146799999999</v>
      </c>
      <c r="G117" s="63">
        <f>'PIP Proposal _ FY 2026-27'!AP118</f>
        <v>0</v>
      </c>
      <c r="H117" s="57">
        <f>'PIP Proposal _ FY 2026-27'!AQ118</f>
        <v>0</v>
      </c>
    </row>
    <row r="118" spans="1:8" x14ac:dyDescent="0.25">
      <c r="A118" s="618"/>
      <c r="B118" s="621"/>
      <c r="C118" s="621"/>
      <c r="D118" s="29">
        <v>111</v>
      </c>
      <c r="E118" s="31" t="s">
        <v>22</v>
      </c>
      <c r="F118" s="65"/>
      <c r="G118" s="66"/>
      <c r="H118" s="58"/>
    </row>
    <row r="119" spans="1:8" x14ac:dyDescent="0.25">
      <c r="A119" s="618"/>
      <c r="B119" s="616" t="s">
        <v>127</v>
      </c>
      <c r="C119" s="616" t="s">
        <v>128</v>
      </c>
      <c r="D119" s="29">
        <v>112</v>
      </c>
      <c r="E119" s="31" t="s">
        <v>129</v>
      </c>
      <c r="F119" s="62">
        <f>'PIP Proposal _ FY 2026-27'!X120</f>
        <v>1128.7321999999999</v>
      </c>
      <c r="G119" s="63">
        <f>'PIP Proposal _ FY 2026-27'!AP120</f>
        <v>0</v>
      </c>
      <c r="H119" s="57">
        <f>'PIP Proposal _ FY 2026-27'!AQ120</f>
        <v>0</v>
      </c>
    </row>
    <row r="120" spans="1:8" x14ac:dyDescent="0.25">
      <c r="A120" s="618"/>
      <c r="B120" s="616"/>
      <c r="C120" s="616"/>
      <c r="D120" s="29">
        <v>113</v>
      </c>
      <c r="E120" s="31" t="s">
        <v>130</v>
      </c>
      <c r="F120" s="62">
        <f>'PIP Proposal _ FY 2026-27'!X121</f>
        <v>856.27739600000007</v>
      </c>
      <c r="G120" s="63">
        <f>'PIP Proposal _ FY 2026-27'!AP121</f>
        <v>0</v>
      </c>
      <c r="H120" s="57">
        <f>'PIP Proposal _ FY 2026-27'!AQ121</f>
        <v>0</v>
      </c>
    </row>
    <row r="121" spans="1:8" ht="45" x14ac:dyDescent="0.25">
      <c r="A121" s="618"/>
      <c r="B121" s="29" t="s">
        <v>131</v>
      </c>
      <c r="C121" s="29" t="s">
        <v>132</v>
      </c>
      <c r="D121" s="29">
        <v>114</v>
      </c>
      <c r="E121" s="31" t="s">
        <v>133</v>
      </c>
      <c r="F121" s="62">
        <f>'PIP Proposal _ FY 2026-27'!X122</f>
        <v>79.94</v>
      </c>
      <c r="G121" s="63">
        <f>'PIP Proposal _ FY 2026-27'!AP122</f>
        <v>0</v>
      </c>
      <c r="H121" s="57">
        <f>'PIP Proposal _ FY 2026-27'!AQ122</f>
        <v>0</v>
      </c>
    </row>
    <row r="122" spans="1:8" x14ac:dyDescent="0.25">
      <c r="A122" s="618"/>
      <c r="B122" s="616" t="s">
        <v>134</v>
      </c>
      <c r="C122" s="616" t="s">
        <v>135</v>
      </c>
      <c r="D122" s="29">
        <v>115</v>
      </c>
      <c r="E122" s="31" t="s">
        <v>136</v>
      </c>
      <c r="F122" s="62">
        <f>'PIP Proposal _ FY 2026-27'!X123</f>
        <v>7.2</v>
      </c>
      <c r="G122" s="63">
        <f>'PIP Proposal _ FY 2026-27'!AP123</f>
        <v>0</v>
      </c>
      <c r="H122" s="57">
        <f>'PIP Proposal _ FY 2026-27'!AQ123</f>
        <v>0</v>
      </c>
    </row>
    <row r="123" spans="1:8" x14ac:dyDescent="0.25">
      <c r="A123" s="618"/>
      <c r="B123" s="616"/>
      <c r="C123" s="616"/>
      <c r="D123" s="29">
        <v>116</v>
      </c>
      <c r="E123" s="31" t="s">
        <v>137</v>
      </c>
      <c r="F123" s="62">
        <f>'PIP Proposal _ FY 2026-27'!X124</f>
        <v>175</v>
      </c>
      <c r="G123" s="63">
        <f>'PIP Proposal _ FY 2026-27'!AP124</f>
        <v>0</v>
      </c>
      <c r="H123" s="57">
        <f>'PIP Proposal _ FY 2026-27'!AQ124</f>
        <v>0</v>
      </c>
    </row>
    <row r="124" spans="1:8" x14ac:dyDescent="0.25">
      <c r="A124" s="618"/>
      <c r="B124" s="616"/>
      <c r="C124" s="616"/>
      <c r="D124" s="29">
        <v>117</v>
      </c>
      <c r="E124" s="31" t="s">
        <v>138</v>
      </c>
      <c r="F124" s="62">
        <f>'PIP Proposal _ FY 2026-27'!X125</f>
        <v>0</v>
      </c>
      <c r="G124" s="63">
        <f>'PIP Proposal _ FY 2026-27'!AP125</f>
        <v>0</v>
      </c>
      <c r="H124" s="57">
        <f>'PIP Proposal _ FY 2026-27'!AQ125</f>
        <v>0</v>
      </c>
    </row>
    <row r="125" spans="1:8" x14ac:dyDescent="0.25">
      <c r="A125" s="618"/>
      <c r="B125" s="616"/>
      <c r="C125" s="616"/>
      <c r="D125" s="29">
        <v>118</v>
      </c>
      <c r="E125" s="31" t="s">
        <v>22</v>
      </c>
      <c r="F125" s="65"/>
      <c r="G125" s="66"/>
      <c r="H125" s="58"/>
    </row>
    <row r="126" spans="1:8" ht="30" x14ac:dyDescent="0.25">
      <c r="A126" s="618"/>
      <c r="B126" s="29" t="s">
        <v>139</v>
      </c>
      <c r="C126" s="29" t="s">
        <v>140</v>
      </c>
      <c r="D126" s="29">
        <v>119</v>
      </c>
      <c r="E126" s="31" t="s">
        <v>141</v>
      </c>
      <c r="F126" s="62">
        <f>'PIP Proposal _ FY 2026-27'!X127</f>
        <v>30</v>
      </c>
      <c r="G126" s="63">
        <f>'PIP Proposal _ FY 2026-27'!AP127</f>
        <v>0</v>
      </c>
      <c r="H126" s="57">
        <f>'PIP Proposal _ FY 2026-27'!AQ127</f>
        <v>0</v>
      </c>
    </row>
    <row r="127" spans="1:8" ht="52.9" customHeight="1" x14ac:dyDescent="0.25">
      <c r="A127" s="618"/>
      <c r="B127" s="29" t="s">
        <v>142</v>
      </c>
      <c r="C127" s="29" t="s">
        <v>143</v>
      </c>
      <c r="D127" s="29">
        <v>120</v>
      </c>
      <c r="E127" s="31" t="s">
        <v>144</v>
      </c>
      <c r="F127" s="62">
        <f>'PIP Proposal _ FY 2026-27'!X128</f>
        <v>7.47</v>
      </c>
      <c r="G127" s="63">
        <f>'PIP Proposal _ FY 2026-27'!AP128</f>
        <v>0</v>
      </c>
      <c r="H127" s="57">
        <f>'PIP Proposal _ FY 2026-27'!AQ128</f>
        <v>0</v>
      </c>
    </row>
    <row r="128" spans="1:8" x14ac:dyDescent="0.25">
      <c r="A128" s="618"/>
      <c r="B128" s="621" t="s">
        <v>145</v>
      </c>
      <c r="C128" s="621" t="s">
        <v>146</v>
      </c>
      <c r="D128" s="29">
        <v>121</v>
      </c>
      <c r="E128" s="31" t="s">
        <v>147</v>
      </c>
      <c r="F128" s="62">
        <f>'PIP Proposal _ FY 2026-27'!X129</f>
        <v>380</v>
      </c>
      <c r="G128" s="63">
        <f>'PIP Proposal _ FY 2026-27'!AP129</f>
        <v>0</v>
      </c>
      <c r="H128" s="57">
        <f>'PIP Proposal _ FY 2026-27'!AQ129</f>
        <v>0</v>
      </c>
    </row>
    <row r="129" spans="1:8" x14ac:dyDescent="0.25">
      <c r="A129" s="618"/>
      <c r="B129" s="621"/>
      <c r="C129" s="621"/>
      <c r="D129" s="29">
        <v>122</v>
      </c>
      <c r="E129" s="31" t="s">
        <v>148</v>
      </c>
      <c r="F129" s="62">
        <f>'PIP Proposal _ FY 2026-27'!X130</f>
        <v>0</v>
      </c>
      <c r="G129" s="63">
        <f>'PIP Proposal _ FY 2026-27'!AP130</f>
        <v>0</v>
      </c>
      <c r="H129" s="57">
        <f>'PIP Proposal _ FY 2026-27'!AQ130</f>
        <v>0</v>
      </c>
    </row>
    <row r="130" spans="1:8" x14ac:dyDescent="0.25">
      <c r="A130" s="618"/>
      <c r="B130" s="621"/>
      <c r="C130" s="621"/>
      <c r="D130" s="29">
        <v>123</v>
      </c>
      <c r="E130" s="31" t="s">
        <v>149</v>
      </c>
      <c r="F130" s="65"/>
      <c r="G130" s="66"/>
      <c r="H130" s="58"/>
    </row>
    <row r="131" spans="1:8" x14ac:dyDescent="0.25">
      <c r="A131" s="618"/>
      <c r="B131" s="621" t="s">
        <v>150</v>
      </c>
      <c r="C131" s="621" t="s">
        <v>151</v>
      </c>
      <c r="D131" s="29">
        <v>124</v>
      </c>
      <c r="E131" s="31" t="s">
        <v>152</v>
      </c>
      <c r="F131" s="62">
        <f>'PIP Proposal _ FY 2026-27'!X132</f>
        <v>251.57</v>
      </c>
      <c r="G131" s="63">
        <f>'PIP Proposal _ FY 2026-27'!AP132</f>
        <v>0</v>
      </c>
      <c r="H131" s="57">
        <f>'PIP Proposal _ FY 2026-27'!AQ132</f>
        <v>0</v>
      </c>
    </row>
    <row r="132" spans="1:8" x14ac:dyDescent="0.25">
      <c r="A132" s="618"/>
      <c r="B132" s="621"/>
      <c r="C132" s="621"/>
      <c r="D132" s="29">
        <v>125</v>
      </c>
      <c r="E132" s="31" t="s">
        <v>153</v>
      </c>
      <c r="F132" s="62">
        <f>'PIP Proposal _ FY 2026-27'!X133</f>
        <v>3482.0290299999997</v>
      </c>
      <c r="G132" s="63">
        <f>'PIP Proposal _ FY 2026-27'!AP133</f>
        <v>0</v>
      </c>
      <c r="H132" s="57">
        <f>'PIP Proposal _ FY 2026-27'!AQ133</f>
        <v>0</v>
      </c>
    </row>
    <row r="133" spans="1:8" ht="30" x14ac:dyDescent="0.25">
      <c r="A133" s="618"/>
      <c r="B133" s="29" t="s">
        <v>154</v>
      </c>
      <c r="C133" s="29" t="s">
        <v>155</v>
      </c>
      <c r="D133" s="29">
        <v>126</v>
      </c>
      <c r="E133" s="31" t="s">
        <v>102</v>
      </c>
      <c r="F133" s="65"/>
      <c r="G133" s="66"/>
      <c r="H133" s="58"/>
    </row>
    <row r="134" spans="1:8" s="2" customFormat="1" x14ac:dyDescent="0.25">
      <c r="A134" s="618"/>
      <c r="B134" s="620" t="s">
        <v>156</v>
      </c>
      <c r="C134" s="620"/>
      <c r="D134" s="620"/>
      <c r="E134" s="35"/>
      <c r="F134" s="41">
        <f>'PIP Proposal _ FY 2026-27'!X135</f>
        <v>32924.654946200004</v>
      </c>
      <c r="G134" s="44">
        <f>'PIP Proposal _ FY 2026-27'!AP135</f>
        <v>0</v>
      </c>
      <c r="H134" s="59"/>
    </row>
    <row r="135" spans="1:8" ht="30" x14ac:dyDescent="0.25">
      <c r="A135" s="618" t="s">
        <v>157</v>
      </c>
      <c r="B135" s="616" t="s">
        <v>158</v>
      </c>
      <c r="C135" s="616" t="s">
        <v>159</v>
      </c>
      <c r="D135" s="29">
        <v>127</v>
      </c>
      <c r="E135" s="70" t="s">
        <v>367</v>
      </c>
      <c r="F135" s="62">
        <f>'PIP Proposal _ FY 2026-27'!X136</f>
        <v>212.4</v>
      </c>
      <c r="G135" s="63">
        <f>'PIP Proposal _ FY 2026-27'!AP136</f>
        <v>0</v>
      </c>
      <c r="H135" s="57">
        <f>'PIP Proposal _ FY 2026-27'!AQ136</f>
        <v>0</v>
      </c>
    </row>
    <row r="136" spans="1:8" x14ac:dyDescent="0.25">
      <c r="A136" s="618"/>
      <c r="B136" s="616"/>
      <c r="C136" s="616"/>
      <c r="D136" s="29">
        <v>128</v>
      </c>
      <c r="E136" s="70" t="s">
        <v>368</v>
      </c>
      <c r="F136" s="62">
        <f>'PIP Proposal _ FY 2026-27'!X137</f>
        <v>0</v>
      </c>
      <c r="G136" s="63">
        <f>'PIP Proposal _ FY 2026-27'!AP137</f>
        <v>0</v>
      </c>
      <c r="H136" s="57">
        <f>'PIP Proposal _ FY 2026-27'!AQ137</f>
        <v>0</v>
      </c>
    </row>
    <row r="137" spans="1:8" x14ac:dyDescent="0.25">
      <c r="A137" s="618"/>
      <c r="B137" s="616"/>
      <c r="C137" s="616"/>
      <c r="D137" s="29">
        <v>129</v>
      </c>
      <c r="E137" s="70" t="s">
        <v>369</v>
      </c>
      <c r="F137" s="62">
        <f>'PIP Proposal _ FY 2026-27'!X138</f>
        <v>0</v>
      </c>
      <c r="G137" s="63">
        <f>'PIP Proposal _ FY 2026-27'!AP138</f>
        <v>0</v>
      </c>
      <c r="H137" s="57">
        <f>'PIP Proposal _ FY 2026-27'!AQ138</f>
        <v>0</v>
      </c>
    </row>
    <row r="138" spans="1:8" ht="30" x14ac:dyDescent="0.25">
      <c r="A138" s="618"/>
      <c r="B138" s="616" t="s">
        <v>160</v>
      </c>
      <c r="C138" s="616" t="s">
        <v>161</v>
      </c>
      <c r="D138" s="29">
        <v>130</v>
      </c>
      <c r="E138" s="31" t="s">
        <v>162</v>
      </c>
      <c r="F138" s="62">
        <f>'PIP Proposal _ FY 2026-27'!X139</f>
        <v>710.64</v>
      </c>
      <c r="G138" s="63">
        <f>'PIP Proposal _ FY 2026-27'!AP139</f>
        <v>0</v>
      </c>
      <c r="H138" s="57">
        <f>'PIP Proposal _ FY 2026-27'!AQ139</f>
        <v>0</v>
      </c>
    </row>
    <row r="139" spans="1:8" x14ac:dyDescent="0.25">
      <c r="A139" s="618"/>
      <c r="B139" s="616"/>
      <c r="C139" s="617"/>
      <c r="D139" s="29">
        <v>131</v>
      </c>
      <c r="E139" s="31" t="s">
        <v>163</v>
      </c>
      <c r="F139" s="62">
        <f>'PIP Proposal _ FY 2026-27'!X140</f>
        <v>167.45000000000002</v>
      </c>
      <c r="G139" s="63">
        <f>'PIP Proposal _ FY 2026-27'!AP140</f>
        <v>0</v>
      </c>
      <c r="H139" s="57">
        <f>'PIP Proposal _ FY 2026-27'!AQ140</f>
        <v>0</v>
      </c>
    </row>
    <row r="140" spans="1:8" x14ac:dyDescent="0.25">
      <c r="A140" s="618"/>
      <c r="B140" s="616"/>
      <c r="C140" s="617"/>
      <c r="D140" s="29">
        <v>132</v>
      </c>
      <c r="E140" s="31" t="s">
        <v>164</v>
      </c>
      <c r="F140" s="62">
        <f>'PIP Proposal _ FY 2026-27'!X141</f>
        <v>0</v>
      </c>
      <c r="G140" s="63">
        <f>'PIP Proposal _ FY 2026-27'!AP141</f>
        <v>0</v>
      </c>
      <c r="H140" s="57">
        <f>'PIP Proposal _ FY 2026-27'!AQ141</f>
        <v>0</v>
      </c>
    </row>
    <row r="141" spans="1:8" x14ac:dyDescent="0.25">
      <c r="A141" s="618"/>
      <c r="B141" s="616"/>
      <c r="C141" s="617"/>
      <c r="D141" s="29">
        <v>133</v>
      </c>
      <c r="E141" s="31" t="s">
        <v>165</v>
      </c>
      <c r="F141" s="62">
        <f>'PIP Proposal _ FY 2026-27'!X142</f>
        <v>0</v>
      </c>
      <c r="G141" s="63">
        <f>'PIP Proposal _ FY 2026-27'!AP142</f>
        <v>0</v>
      </c>
      <c r="H141" s="57">
        <f>'PIP Proposal _ FY 2026-27'!AQ142</f>
        <v>0</v>
      </c>
    </row>
    <row r="142" spans="1:8" x14ac:dyDescent="0.25">
      <c r="A142" s="618"/>
      <c r="B142" s="616"/>
      <c r="C142" s="617"/>
      <c r="D142" s="29">
        <v>134</v>
      </c>
      <c r="E142" s="31" t="s">
        <v>350</v>
      </c>
      <c r="F142" s="62">
        <f>'PIP Proposal _ FY 2026-27'!X143</f>
        <v>0</v>
      </c>
      <c r="G142" s="63">
        <f>'PIP Proposal _ FY 2026-27'!AP143</f>
        <v>0</v>
      </c>
      <c r="H142" s="57">
        <f>'PIP Proposal _ FY 2026-27'!AQ143</f>
        <v>0</v>
      </c>
    </row>
    <row r="143" spans="1:8" x14ac:dyDescent="0.25">
      <c r="A143" s="618"/>
      <c r="B143" s="616"/>
      <c r="C143" s="617"/>
      <c r="D143" s="29">
        <v>135</v>
      </c>
      <c r="E143" s="31" t="s">
        <v>351</v>
      </c>
      <c r="F143" s="62">
        <f>'PIP Proposal _ FY 2026-27'!X144</f>
        <v>0</v>
      </c>
      <c r="G143" s="63">
        <f>'PIP Proposal _ FY 2026-27'!AP144</f>
        <v>0</v>
      </c>
      <c r="H143" s="57">
        <f>'PIP Proposal _ FY 2026-27'!AQ144</f>
        <v>0</v>
      </c>
    </row>
    <row r="144" spans="1:8" x14ac:dyDescent="0.25">
      <c r="A144" s="618"/>
      <c r="B144" s="616"/>
      <c r="C144" s="617"/>
      <c r="D144" s="29">
        <v>136</v>
      </c>
      <c r="E144" s="31" t="s">
        <v>166</v>
      </c>
      <c r="F144" s="62">
        <f>'PIP Proposal _ FY 2026-27'!X145</f>
        <v>0</v>
      </c>
      <c r="G144" s="63">
        <f>'PIP Proposal _ FY 2026-27'!AP145</f>
        <v>0</v>
      </c>
      <c r="H144" s="57">
        <f>'PIP Proposal _ FY 2026-27'!AQ145</f>
        <v>0</v>
      </c>
    </row>
    <row r="145" spans="1:8" x14ac:dyDescent="0.25">
      <c r="A145" s="618"/>
      <c r="B145" s="616" t="s">
        <v>167</v>
      </c>
      <c r="C145" s="616" t="s">
        <v>168</v>
      </c>
      <c r="D145" s="29">
        <v>137</v>
      </c>
      <c r="E145" s="31" t="s">
        <v>169</v>
      </c>
      <c r="F145" s="62">
        <f>'PIP Proposal _ FY 2026-27'!X146</f>
        <v>373.71999999999997</v>
      </c>
      <c r="G145" s="63">
        <f>'PIP Proposal _ FY 2026-27'!AP146</f>
        <v>0</v>
      </c>
      <c r="H145" s="57">
        <f>'PIP Proposal _ FY 2026-27'!AQ146</f>
        <v>0</v>
      </c>
    </row>
    <row r="146" spans="1:8" x14ac:dyDescent="0.25">
      <c r="A146" s="618"/>
      <c r="B146" s="616"/>
      <c r="C146" s="616"/>
      <c r="D146" s="29">
        <v>138</v>
      </c>
      <c r="E146" s="31" t="s">
        <v>170</v>
      </c>
      <c r="F146" s="62">
        <f>'PIP Proposal _ FY 2026-27'!X147</f>
        <v>39.899729999999998</v>
      </c>
      <c r="G146" s="63">
        <f>'PIP Proposal _ FY 2026-27'!AP147</f>
        <v>0</v>
      </c>
      <c r="H146" s="57">
        <f>'PIP Proposal _ FY 2026-27'!AQ147</f>
        <v>0</v>
      </c>
    </row>
    <row r="147" spans="1:8" x14ac:dyDescent="0.25">
      <c r="A147" s="618"/>
      <c r="B147" s="616" t="s">
        <v>171</v>
      </c>
      <c r="C147" s="616" t="s">
        <v>172</v>
      </c>
      <c r="D147" s="29">
        <v>139</v>
      </c>
      <c r="E147" s="31" t="s">
        <v>173</v>
      </c>
      <c r="F147" s="62">
        <f>'PIP Proposal _ FY 2026-27'!X148</f>
        <v>1697.48505</v>
      </c>
      <c r="G147" s="63">
        <f>'PIP Proposal _ FY 2026-27'!AP148</f>
        <v>0</v>
      </c>
      <c r="H147" s="57">
        <f>'PIP Proposal _ FY 2026-27'!AQ148</f>
        <v>0</v>
      </c>
    </row>
    <row r="148" spans="1:8" x14ac:dyDescent="0.25">
      <c r="A148" s="618"/>
      <c r="B148" s="616"/>
      <c r="C148" s="616"/>
      <c r="D148" s="29">
        <v>140</v>
      </c>
      <c r="E148" s="31" t="s">
        <v>174</v>
      </c>
      <c r="F148" s="62">
        <f>'PIP Proposal _ FY 2026-27'!X149</f>
        <v>536.68012250000004</v>
      </c>
      <c r="G148" s="63">
        <f>'PIP Proposal _ FY 2026-27'!AP149</f>
        <v>0</v>
      </c>
      <c r="H148" s="57">
        <f>'PIP Proposal _ FY 2026-27'!AQ149</f>
        <v>0</v>
      </c>
    </row>
    <row r="149" spans="1:8" x14ac:dyDescent="0.25">
      <c r="A149" s="618"/>
      <c r="B149" s="616"/>
      <c r="C149" s="616"/>
      <c r="D149" s="29">
        <v>141</v>
      </c>
      <c r="E149" s="31" t="s">
        <v>175</v>
      </c>
      <c r="F149" s="62">
        <f>'PIP Proposal _ FY 2026-27'!X150</f>
        <v>0</v>
      </c>
      <c r="G149" s="63">
        <f>'PIP Proposal _ FY 2026-27'!AP150</f>
        <v>0</v>
      </c>
      <c r="H149" s="57">
        <f>'PIP Proposal _ FY 2026-27'!AQ150</f>
        <v>0</v>
      </c>
    </row>
    <row r="150" spans="1:8" x14ac:dyDescent="0.25">
      <c r="A150" s="618"/>
      <c r="B150" s="616" t="s">
        <v>176</v>
      </c>
      <c r="C150" s="616" t="s">
        <v>177</v>
      </c>
      <c r="D150" s="29">
        <v>142</v>
      </c>
      <c r="E150" s="31" t="s">
        <v>178</v>
      </c>
      <c r="F150" s="62">
        <f>'PIP Proposal _ FY 2026-27'!X151</f>
        <v>17522.66</v>
      </c>
      <c r="G150" s="63">
        <f>'PIP Proposal _ FY 2026-27'!AP151</f>
        <v>0</v>
      </c>
      <c r="H150" s="57">
        <f>'PIP Proposal _ FY 2026-27'!AQ151</f>
        <v>0</v>
      </c>
    </row>
    <row r="151" spans="1:8" ht="35.450000000000003" customHeight="1" x14ac:dyDescent="0.25">
      <c r="A151" s="618"/>
      <c r="B151" s="616"/>
      <c r="C151" s="616"/>
      <c r="D151" s="29">
        <v>143</v>
      </c>
      <c r="E151" s="31" t="s">
        <v>352</v>
      </c>
      <c r="F151" s="62">
        <f>'PIP Proposal _ FY 2026-27'!X152</f>
        <v>147.66</v>
      </c>
      <c r="G151" s="63">
        <f>'PIP Proposal _ FY 2026-27'!AP152</f>
        <v>0</v>
      </c>
      <c r="H151" s="57">
        <f>'PIP Proposal _ FY 2026-27'!AQ152</f>
        <v>0</v>
      </c>
    </row>
    <row r="152" spans="1:8" x14ac:dyDescent="0.25">
      <c r="A152" s="618"/>
      <c r="B152" s="616"/>
      <c r="C152" s="616"/>
      <c r="D152" s="29">
        <v>144</v>
      </c>
      <c r="E152" s="31" t="s">
        <v>179</v>
      </c>
      <c r="F152" s="62">
        <f>'PIP Proposal _ FY 2026-27'!X153</f>
        <v>270.71999999999997</v>
      </c>
      <c r="G152" s="63">
        <f>'PIP Proposal _ FY 2026-27'!AP153</f>
        <v>0</v>
      </c>
      <c r="H152" s="57">
        <f>'PIP Proposal _ FY 2026-27'!AQ153</f>
        <v>0</v>
      </c>
    </row>
    <row r="153" spans="1:8" x14ac:dyDescent="0.25">
      <c r="A153" s="618"/>
      <c r="B153" s="616"/>
      <c r="C153" s="616"/>
      <c r="D153" s="29">
        <v>145</v>
      </c>
      <c r="E153" s="31" t="s">
        <v>180</v>
      </c>
      <c r="F153" s="62">
        <f>'PIP Proposal _ FY 2026-27'!X154</f>
        <v>0</v>
      </c>
      <c r="G153" s="63">
        <f>'PIP Proposal _ FY 2026-27'!AP154</f>
        <v>0</v>
      </c>
      <c r="H153" s="57">
        <f>'PIP Proposal _ FY 2026-27'!AQ154</f>
        <v>0</v>
      </c>
    </row>
    <row r="154" spans="1:8" x14ac:dyDescent="0.25">
      <c r="A154" s="618"/>
      <c r="B154" s="29" t="s">
        <v>181</v>
      </c>
      <c r="C154" s="29" t="s">
        <v>182</v>
      </c>
      <c r="D154" s="29">
        <v>146</v>
      </c>
      <c r="E154" s="36" t="s">
        <v>323</v>
      </c>
      <c r="F154" s="62">
        <f>'PIP Proposal _ FY 2026-27'!X155</f>
        <v>62.204999999999998</v>
      </c>
      <c r="G154" s="63">
        <f>'PIP Proposal _ FY 2026-27'!AP155</f>
        <v>0</v>
      </c>
      <c r="H154" s="57">
        <f>'PIP Proposal _ FY 2026-27'!AQ155</f>
        <v>0</v>
      </c>
    </row>
    <row r="155" spans="1:8" x14ac:dyDescent="0.25">
      <c r="A155" s="618"/>
      <c r="B155" s="29" t="s">
        <v>183</v>
      </c>
      <c r="C155" s="29" t="s">
        <v>184</v>
      </c>
      <c r="D155" s="29">
        <v>147</v>
      </c>
      <c r="E155" s="37" t="s">
        <v>88</v>
      </c>
      <c r="F155" s="62">
        <f>'PIP Proposal _ FY 2026-27'!X156</f>
        <v>0</v>
      </c>
      <c r="G155" s="63">
        <f>'PIP Proposal _ FY 2026-27'!AP156</f>
        <v>0</v>
      </c>
      <c r="H155" s="57">
        <f>'PIP Proposal _ FY 2026-27'!AQ156</f>
        <v>0</v>
      </c>
    </row>
    <row r="156" spans="1:8" ht="30" x14ac:dyDescent="0.25">
      <c r="A156" s="618"/>
      <c r="B156" s="29" t="s">
        <v>185</v>
      </c>
      <c r="C156" s="29" t="s">
        <v>186</v>
      </c>
      <c r="D156" s="29">
        <v>148</v>
      </c>
      <c r="E156" s="37" t="s">
        <v>187</v>
      </c>
      <c r="F156" s="65"/>
      <c r="G156" s="66"/>
      <c r="H156" s="58"/>
    </row>
    <row r="157" spans="1:8" x14ac:dyDescent="0.25">
      <c r="A157" s="618"/>
      <c r="B157" s="29" t="s">
        <v>188</v>
      </c>
      <c r="C157" s="29" t="s">
        <v>189</v>
      </c>
      <c r="D157" s="29">
        <v>149</v>
      </c>
      <c r="E157" s="37" t="s">
        <v>190</v>
      </c>
      <c r="F157" s="62">
        <f>'PIP Proposal _ FY 2026-27'!X158</f>
        <v>910.3</v>
      </c>
      <c r="G157" s="63">
        <f>'PIP Proposal _ FY 2026-27'!AP158</f>
        <v>0</v>
      </c>
      <c r="H157" s="57">
        <f>'PIP Proposal _ FY 2026-27'!AQ158</f>
        <v>0</v>
      </c>
    </row>
    <row r="158" spans="1:8" s="4" customFormat="1" x14ac:dyDescent="0.25">
      <c r="A158" s="618"/>
      <c r="B158" s="620" t="s">
        <v>308</v>
      </c>
      <c r="C158" s="620"/>
      <c r="D158" s="620"/>
      <c r="E158" s="35"/>
      <c r="F158" s="41">
        <f>'PIP Proposal _ FY 2026-27'!X159</f>
        <v>22651.819902500003</v>
      </c>
      <c r="G158" s="44">
        <f>'PIP Proposal _ FY 2026-27'!AP159</f>
        <v>0</v>
      </c>
      <c r="H158" s="59"/>
    </row>
    <row r="159" spans="1:8" ht="28.9" customHeight="1" x14ac:dyDescent="0.25">
      <c r="A159" s="623" t="s">
        <v>191</v>
      </c>
      <c r="B159" s="616" t="s">
        <v>192</v>
      </c>
      <c r="C159" s="616" t="s">
        <v>159</v>
      </c>
      <c r="D159" s="30">
        <v>150</v>
      </c>
      <c r="E159" s="70" t="s">
        <v>370</v>
      </c>
      <c r="F159" s="62">
        <f>'PIP Proposal _ FY 2026-27'!X160</f>
        <v>2000.0840032520002</v>
      </c>
      <c r="G159" s="63">
        <f>'PIP Proposal _ FY 2026-27'!AP160</f>
        <v>0</v>
      </c>
      <c r="H159" s="57">
        <f>'PIP Proposal _ FY 2026-27'!AQ160</f>
        <v>0</v>
      </c>
    </row>
    <row r="160" spans="1:8" x14ac:dyDescent="0.25">
      <c r="A160" s="624"/>
      <c r="B160" s="616"/>
      <c r="C160" s="616"/>
      <c r="D160" s="30">
        <v>151</v>
      </c>
      <c r="E160" s="70" t="s">
        <v>371</v>
      </c>
      <c r="F160" s="62">
        <f>'PIP Proposal _ FY 2026-27'!X161</f>
        <v>0</v>
      </c>
      <c r="G160" s="63">
        <f>'PIP Proposal _ FY 2026-27'!AP161</f>
        <v>0</v>
      </c>
      <c r="H160" s="57">
        <f>'PIP Proposal _ FY 2026-27'!AQ161</f>
        <v>0</v>
      </c>
    </row>
    <row r="161" spans="1:8" x14ac:dyDescent="0.25">
      <c r="A161" s="624"/>
      <c r="B161" s="616"/>
      <c r="C161" s="616"/>
      <c r="D161" s="30">
        <v>152</v>
      </c>
      <c r="E161" s="70" t="s">
        <v>372</v>
      </c>
      <c r="F161" s="62">
        <f>'PIP Proposal _ FY 2026-27'!X162</f>
        <v>0</v>
      </c>
      <c r="G161" s="63">
        <f>'PIP Proposal _ FY 2026-27'!AP162</f>
        <v>0</v>
      </c>
      <c r="H161" s="57">
        <f>'PIP Proposal _ FY 2026-27'!AQ162</f>
        <v>0</v>
      </c>
    </row>
    <row r="162" spans="1:8" x14ac:dyDescent="0.25">
      <c r="A162" s="624"/>
      <c r="B162" s="616"/>
      <c r="C162" s="616"/>
      <c r="D162" s="30">
        <v>153</v>
      </c>
      <c r="E162" s="31" t="s">
        <v>193</v>
      </c>
      <c r="F162" s="62">
        <f>'PIP Proposal _ FY 2026-27'!X163</f>
        <v>23.759999999999998</v>
      </c>
      <c r="G162" s="63">
        <f>'PIP Proposal _ FY 2026-27'!AP163</f>
        <v>0</v>
      </c>
      <c r="H162" s="57">
        <f>'PIP Proposal _ FY 2026-27'!AQ163</f>
        <v>0</v>
      </c>
    </row>
    <row r="163" spans="1:8" x14ac:dyDescent="0.25">
      <c r="A163" s="624"/>
      <c r="B163" s="616" t="s">
        <v>194</v>
      </c>
      <c r="C163" s="616" t="s">
        <v>195</v>
      </c>
      <c r="D163" s="30">
        <v>154</v>
      </c>
      <c r="E163" s="31" t="s">
        <v>196</v>
      </c>
      <c r="F163" s="62">
        <f>'PIP Proposal _ FY 2026-27'!X164</f>
        <v>6227.8404800000008</v>
      </c>
      <c r="G163" s="63">
        <f>'PIP Proposal _ FY 2026-27'!AP164</f>
        <v>0</v>
      </c>
      <c r="H163" s="57">
        <f>'PIP Proposal _ FY 2026-27'!AQ164</f>
        <v>0</v>
      </c>
    </row>
    <row r="164" spans="1:8" x14ac:dyDescent="0.25">
      <c r="A164" s="624"/>
      <c r="B164" s="616"/>
      <c r="C164" s="616"/>
      <c r="D164" s="30">
        <v>155</v>
      </c>
      <c r="E164" s="31" t="s">
        <v>197</v>
      </c>
      <c r="F164" s="62">
        <f>'PIP Proposal _ FY 2026-27'!X165</f>
        <v>9.24</v>
      </c>
      <c r="G164" s="63">
        <f>'PIP Proposal _ FY 2026-27'!AP165</f>
        <v>0</v>
      </c>
      <c r="H164" s="57">
        <f>'PIP Proposal _ FY 2026-27'!AQ165</f>
        <v>0</v>
      </c>
    </row>
    <row r="165" spans="1:8" x14ac:dyDescent="0.25">
      <c r="A165" s="624"/>
      <c r="B165" s="616"/>
      <c r="C165" s="616"/>
      <c r="D165" s="30">
        <v>156</v>
      </c>
      <c r="E165" s="31" t="s">
        <v>198</v>
      </c>
      <c r="F165" s="62">
        <f>'PIP Proposal _ FY 2026-27'!X166</f>
        <v>0</v>
      </c>
      <c r="G165" s="63">
        <f>'PIP Proposal _ FY 2026-27'!AP166</f>
        <v>0</v>
      </c>
      <c r="H165" s="57">
        <f>'PIP Proposal _ FY 2026-27'!AQ166</f>
        <v>0</v>
      </c>
    </row>
    <row r="166" spans="1:8" x14ac:dyDescent="0.25">
      <c r="A166" s="624"/>
      <c r="B166" s="616"/>
      <c r="C166" s="616"/>
      <c r="D166" s="30">
        <v>157</v>
      </c>
      <c r="E166" s="31" t="s">
        <v>353</v>
      </c>
      <c r="F166" s="62">
        <f>'PIP Proposal _ FY 2026-27'!X167</f>
        <v>48</v>
      </c>
      <c r="G166" s="63">
        <f>'PIP Proposal _ FY 2026-27'!AP167</f>
        <v>0</v>
      </c>
      <c r="H166" s="57">
        <f>'PIP Proposal _ FY 2026-27'!AQ167</f>
        <v>0</v>
      </c>
    </row>
    <row r="167" spans="1:8" x14ac:dyDescent="0.25">
      <c r="A167" s="624"/>
      <c r="B167" s="616"/>
      <c r="C167" s="616"/>
      <c r="D167" s="30">
        <v>158</v>
      </c>
      <c r="E167" s="31" t="s">
        <v>354</v>
      </c>
      <c r="F167" s="62">
        <f>'PIP Proposal _ FY 2026-27'!X168</f>
        <v>625</v>
      </c>
      <c r="G167" s="63">
        <f>'PIP Proposal _ FY 2026-27'!AP168</f>
        <v>0</v>
      </c>
      <c r="H167" s="57">
        <f>'PIP Proposal _ FY 2026-27'!AQ168</f>
        <v>0</v>
      </c>
    </row>
    <row r="168" spans="1:8" ht="30" x14ac:dyDescent="0.25">
      <c r="A168" s="624"/>
      <c r="B168" s="616" t="s">
        <v>199</v>
      </c>
      <c r="C168" s="616" t="s">
        <v>161</v>
      </c>
      <c r="D168" s="30">
        <v>159</v>
      </c>
      <c r="E168" s="31" t="s">
        <v>355</v>
      </c>
      <c r="F168" s="62">
        <f>'PIP Proposal _ FY 2026-27'!X169</f>
        <v>2822.77</v>
      </c>
      <c r="G168" s="63">
        <f>'PIP Proposal _ FY 2026-27'!AP169</f>
        <v>0</v>
      </c>
      <c r="H168" s="57">
        <f>'PIP Proposal _ FY 2026-27'!AQ169</f>
        <v>0</v>
      </c>
    </row>
    <row r="169" spans="1:8" x14ac:dyDescent="0.25">
      <c r="A169" s="624"/>
      <c r="B169" s="616"/>
      <c r="C169" s="616"/>
      <c r="D169" s="30">
        <v>160</v>
      </c>
      <c r="E169" s="31" t="s">
        <v>200</v>
      </c>
      <c r="F169" s="62">
        <f>'PIP Proposal _ FY 2026-27'!X170</f>
        <v>0</v>
      </c>
      <c r="G169" s="63">
        <f>'PIP Proposal _ FY 2026-27'!AP170</f>
        <v>0</v>
      </c>
      <c r="H169" s="57">
        <f>'PIP Proposal _ FY 2026-27'!AQ170</f>
        <v>0</v>
      </c>
    </row>
    <row r="170" spans="1:8" x14ac:dyDescent="0.25">
      <c r="A170" s="624"/>
      <c r="B170" s="616"/>
      <c r="C170" s="616"/>
      <c r="D170" s="30">
        <v>161</v>
      </c>
      <c r="E170" s="31" t="s">
        <v>164</v>
      </c>
      <c r="F170" s="62">
        <f>'PIP Proposal _ FY 2026-27'!X171</f>
        <v>0</v>
      </c>
      <c r="G170" s="63">
        <f>'PIP Proposal _ FY 2026-27'!AP171</f>
        <v>0</v>
      </c>
      <c r="H170" s="57">
        <f>'PIP Proposal _ FY 2026-27'!AQ171</f>
        <v>0</v>
      </c>
    </row>
    <row r="171" spans="1:8" x14ac:dyDescent="0.25">
      <c r="A171" s="624"/>
      <c r="B171" s="616"/>
      <c r="C171" s="616"/>
      <c r="D171" s="30">
        <v>162</v>
      </c>
      <c r="E171" s="31" t="s">
        <v>165</v>
      </c>
      <c r="F171" s="62">
        <f>'PIP Proposal _ FY 2026-27'!X172</f>
        <v>0</v>
      </c>
      <c r="G171" s="63">
        <f>'PIP Proposal _ FY 2026-27'!AP172</f>
        <v>0</v>
      </c>
      <c r="H171" s="57">
        <f>'PIP Proposal _ FY 2026-27'!AQ172</f>
        <v>0</v>
      </c>
    </row>
    <row r="172" spans="1:8" x14ac:dyDescent="0.25">
      <c r="A172" s="624"/>
      <c r="B172" s="616"/>
      <c r="C172" s="616"/>
      <c r="D172" s="30">
        <v>163</v>
      </c>
      <c r="E172" s="31" t="s">
        <v>201</v>
      </c>
      <c r="F172" s="62">
        <f>'PIP Proposal _ FY 2026-27'!X173</f>
        <v>349.2</v>
      </c>
      <c r="G172" s="63">
        <f>'PIP Proposal _ FY 2026-27'!AP173</f>
        <v>0</v>
      </c>
      <c r="H172" s="57">
        <f>'PIP Proposal _ FY 2026-27'!AQ173</f>
        <v>0</v>
      </c>
    </row>
    <row r="173" spans="1:8" x14ac:dyDescent="0.25">
      <c r="A173" s="624"/>
      <c r="B173" s="616" t="s">
        <v>202</v>
      </c>
      <c r="C173" s="616" t="s">
        <v>203</v>
      </c>
      <c r="D173" s="30">
        <v>164</v>
      </c>
      <c r="E173" s="31" t="s">
        <v>204</v>
      </c>
      <c r="F173" s="62">
        <f>'PIP Proposal _ FY 2026-27'!X174</f>
        <v>1392.5</v>
      </c>
      <c r="G173" s="63">
        <f>'PIP Proposal _ FY 2026-27'!AP174</f>
        <v>0</v>
      </c>
      <c r="H173" s="57">
        <f>'PIP Proposal _ FY 2026-27'!AQ174</f>
        <v>0</v>
      </c>
    </row>
    <row r="174" spans="1:8" x14ac:dyDescent="0.25">
      <c r="A174" s="624"/>
      <c r="B174" s="616"/>
      <c r="C174" s="617"/>
      <c r="D174" s="30">
        <v>165</v>
      </c>
      <c r="E174" s="31" t="s">
        <v>205</v>
      </c>
      <c r="F174" s="62">
        <f>'PIP Proposal _ FY 2026-27'!X175</f>
        <v>2840</v>
      </c>
      <c r="G174" s="63">
        <f>'PIP Proposal _ FY 2026-27'!AP175</f>
        <v>0</v>
      </c>
      <c r="H174" s="57">
        <f>'PIP Proposal _ FY 2026-27'!AQ175</f>
        <v>0</v>
      </c>
    </row>
    <row r="175" spans="1:8" x14ac:dyDescent="0.25">
      <c r="A175" s="624"/>
      <c r="B175" s="616"/>
      <c r="C175" s="617"/>
      <c r="D175" s="30">
        <v>166</v>
      </c>
      <c r="E175" s="31" t="s">
        <v>206</v>
      </c>
      <c r="F175" s="62">
        <f>'PIP Proposal _ FY 2026-27'!X176</f>
        <v>2729.36051</v>
      </c>
      <c r="G175" s="63">
        <f>'PIP Proposal _ FY 2026-27'!AP176</f>
        <v>0</v>
      </c>
      <c r="H175" s="57">
        <f>'PIP Proposal _ FY 2026-27'!AQ176</f>
        <v>0</v>
      </c>
    </row>
    <row r="176" spans="1:8" x14ac:dyDescent="0.25">
      <c r="A176" s="624"/>
      <c r="B176" s="616"/>
      <c r="C176" s="617"/>
      <c r="D176" s="30">
        <v>167</v>
      </c>
      <c r="E176" s="31" t="s">
        <v>207</v>
      </c>
      <c r="F176" s="62">
        <f>'PIP Proposal _ FY 2026-27'!X177</f>
        <v>220.02</v>
      </c>
      <c r="G176" s="63">
        <f>'PIP Proposal _ FY 2026-27'!AP177</f>
        <v>0</v>
      </c>
      <c r="H176" s="57">
        <f>'PIP Proposal _ FY 2026-27'!AQ177</f>
        <v>0</v>
      </c>
    </row>
    <row r="177" spans="1:8" x14ac:dyDescent="0.25">
      <c r="A177" s="624"/>
      <c r="B177" s="616"/>
      <c r="C177" s="617"/>
      <c r="D177" s="30">
        <v>168</v>
      </c>
      <c r="E177" s="31" t="s">
        <v>208</v>
      </c>
      <c r="F177" s="62">
        <f>'PIP Proposal _ FY 2026-27'!X178</f>
        <v>338.15999999999997</v>
      </c>
      <c r="G177" s="63">
        <f>'PIP Proposal _ FY 2026-27'!AP178</f>
        <v>0</v>
      </c>
      <c r="H177" s="57">
        <f>'PIP Proposal _ FY 2026-27'!AQ178</f>
        <v>0</v>
      </c>
    </row>
    <row r="178" spans="1:8" x14ac:dyDescent="0.25">
      <c r="A178" s="624"/>
      <c r="B178" s="616"/>
      <c r="C178" s="617"/>
      <c r="D178" s="30">
        <v>169</v>
      </c>
      <c r="E178" s="31" t="s">
        <v>356</v>
      </c>
      <c r="F178" s="62">
        <f>'PIP Proposal _ FY 2026-27'!X179</f>
        <v>7116.54666</v>
      </c>
      <c r="G178" s="63">
        <f>'PIP Proposal _ FY 2026-27'!AP179</f>
        <v>0</v>
      </c>
      <c r="H178" s="57">
        <f>'PIP Proposal _ FY 2026-27'!AQ179</f>
        <v>0</v>
      </c>
    </row>
    <row r="179" spans="1:8" ht="30" x14ac:dyDescent="0.25">
      <c r="A179" s="624"/>
      <c r="B179" s="616"/>
      <c r="C179" s="617"/>
      <c r="D179" s="30">
        <v>170</v>
      </c>
      <c r="E179" s="52" t="s">
        <v>363</v>
      </c>
      <c r="F179" s="62">
        <f>'PIP Proposal _ FY 2026-27'!X180</f>
        <v>0</v>
      </c>
      <c r="G179" s="63">
        <f>'PIP Proposal _ FY 2026-27'!AP180</f>
        <v>0</v>
      </c>
      <c r="H179" s="57">
        <f>'PIP Proposal _ FY 2026-27'!AQ180</f>
        <v>0</v>
      </c>
    </row>
    <row r="180" spans="1:8" x14ac:dyDescent="0.25">
      <c r="A180" s="624"/>
      <c r="B180" s="616" t="s">
        <v>209</v>
      </c>
      <c r="C180" s="616" t="s">
        <v>210</v>
      </c>
      <c r="D180" s="30">
        <v>171</v>
      </c>
      <c r="E180" s="31" t="s">
        <v>211</v>
      </c>
      <c r="F180" s="62">
        <f>'PIP Proposal _ FY 2026-27'!X181</f>
        <v>1360.001</v>
      </c>
      <c r="G180" s="63">
        <f>'PIP Proposal _ FY 2026-27'!AP181</f>
        <v>0</v>
      </c>
      <c r="H180" s="57">
        <f>'PIP Proposal _ FY 2026-27'!AQ181</f>
        <v>0</v>
      </c>
    </row>
    <row r="181" spans="1:8" x14ac:dyDescent="0.25">
      <c r="A181" s="624"/>
      <c r="B181" s="617"/>
      <c r="C181" s="617"/>
      <c r="D181" s="30">
        <v>172</v>
      </c>
      <c r="E181" s="31" t="s">
        <v>212</v>
      </c>
      <c r="F181" s="62">
        <f>'PIP Proposal _ FY 2026-27'!X182</f>
        <v>4420.0045399999999</v>
      </c>
      <c r="G181" s="63">
        <f>'PIP Proposal _ FY 2026-27'!AP182</f>
        <v>0</v>
      </c>
      <c r="H181" s="57">
        <f>'PIP Proposal _ FY 2026-27'!AQ182</f>
        <v>0</v>
      </c>
    </row>
    <row r="182" spans="1:8" x14ac:dyDescent="0.25">
      <c r="A182" s="624"/>
      <c r="B182" s="617"/>
      <c r="C182" s="617"/>
      <c r="D182" s="30">
        <v>173</v>
      </c>
      <c r="E182" s="31" t="s">
        <v>213</v>
      </c>
      <c r="F182" s="62">
        <f>'PIP Proposal _ FY 2026-27'!X183</f>
        <v>0</v>
      </c>
      <c r="G182" s="63">
        <f>'PIP Proposal _ FY 2026-27'!AP183</f>
        <v>0</v>
      </c>
      <c r="H182" s="57">
        <f>'PIP Proposal _ FY 2026-27'!AQ183</f>
        <v>0</v>
      </c>
    </row>
    <row r="183" spans="1:8" x14ac:dyDescent="0.25">
      <c r="A183" s="624"/>
      <c r="B183" s="617"/>
      <c r="C183" s="617"/>
      <c r="D183" s="30">
        <v>174</v>
      </c>
      <c r="E183" s="31" t="s">
        <v>214</v>
      </c>
      <c r="F183" s="62">
        <f>'PIP Proposal _ FY 2026-27'!X184</f>
        <v>0</v>
      </c>
      <c r="G183" s="63">
        <f>'PIP Proposal _ FY 2026-27'!AP184</f>
        <v>0</v>
      </c>
      <c r="H183" s="57">
        <f>'PIP Proposal _ FY 2026-27'!AQ184</f>
        <v>0</v>
      </c>
    </row>
    <row r="184" spans="1:8" x14ac:dyDescent="0.25">
      <c r="A184" s="624"/>
      <c r="B184" s="616" t="s">
        <v>215</v>
      </c>
      <c r="C184" s="616" t="s">
        <v>172</v>
      </c>
      <c r="D184" s="30">
        <v>175</v>
      </c>
      <c r="E184" s="31" t="s">
        <v>173</v>
      </c>
      <c r="F184" s="62">
        <f>'PIP Proposal _ FY 2026-27'!X185</f>
        <v>8536.0007454000006</v>
      </c>
      <c r="G184" s="63">
        <f>'PIP Proposal _ FY 2026-27'!AP185</f>
        <v>0</v>
      </c>
      <c r="H184" s="57">
        <f>'PIP Proposal _ FY 2026-27'!AQ185</f>
        <v>0</v>
      </c>
    </row>
    <row r="185" spans="1:8" x14ac:dyDescent="0.25">
      <c r="A185" s="624"/>
      <c r="B185" s="617"/>
      <c r="C185" s="617"/>
      <c r="D185" s="30">
        <v>176</v>
      </c>
      <c r="E185" s="31" t="s">
        <v>174</v>
      </c>
      <c r="F185" s="62">
        <f>'PIP Proposal _ FY 2026-27'!X186</f>
        <v>3210.8043740000003</v>
      </c>
      <c r="G185" s="63">
        <f>'PIP Proposal _ FY 2026-27'!AP186</f>
        <v>0</v>
      </c>
      <c r="H185" s="57">
        <f>'PIP Proposal _ FY 2026-27'!AQ186</f>
        <v>0</v>
      </c>
    </row>
    <row r="186" spans="1:8" x14ac:dyDescent="0.25">
      <c r="A186" s="624"/>
      <c r="B186" s="617"/>
      <c r="C186" s="617"/>
      <c r="D186" s="30">
        <v>177</v>
      </c>
      <c r="E186" s="31" t="s">
        <v>175</v>
      </c>
      <c r="F186" s="62">
        <f>'PIP Proposal _ FY 2026-27'!X187</f>
        <v>0</v>
      </c>
      <c r="G186" s="63">
        <f>'PIP Proposal _ FY 2026-27'!AP187</f>
        <v>0</v>
      </c>
      <c r="H186" s="57">
        <f>'PIP Proposal _ FY 2026-27'!AQ187</f>
        <v>0</v>
      </c>
    </row>
    <row r="187" spans="1:8" x14ac:dyDescent="0.25">
      <c r="A187" s="624"/>
      <c r="B187" s="616" t="s">
        <v>216</v>
      </c>
      <c r="C187" s="616" t="s">
        <v>217</v>
      </c>
      <c r="D187" s="30">
        <v>178</v>
      </c>
      <c r="E187" s="31" t="s">
        <v>218</v>
      </c>
      <c r="F187" s="62">
        <f>'PIP Proposal _ FY 2026-27'!X188</f>
        <v>280.22000000000003</v>
      </c>
      <c r="G187" s="63">
        <f>'PIP Proposal _ FY 2026-27'!AP188</f>
        <v>0</v>
      </c>
      <c r="H187" s="57">
        <f>'PIP Proposal _ FY 2026-27'!AQ188</f>
        <v>0</v>
      </c>
    </row>
    <row r="188" spans="1:8" x14ac:dyDescent="0.25">
      <c r="A188" s="624"/>
      <c r="B188" s="617"/>
      <c r="C188" s="617"/>
      <c r="D188" s="30">
        <v>179</v>
      </c>
      <c r="E188" s="31" t="s">
        <v>88</v>
      </c>
      <c r="F188" s="62">
        <f>'PIP Proposal _ FY 2026-27'!X189</f>
        <v>116.4</v>
      </c>
      <c r="G188" s="63">
        <f>'PIP Proposal _ FY 2026-27'!AP189</f>
        <v>0</v>
      </c>
      <c r="H188" s="57">
        <f>'PIP Proposal _ FY 2026-27'!AQ189</f>
        <v>0</v>
      </c>
    </row>
    <row r="189" spans="1:8" x14ac:dyDescent="0.25">
      <c r="A189" s="624"/>
      <c r="B189" s="617"/>
      <c r="C189" s="617"/>
      <c r="D189" s="30">
        <v>180</v>
      </c>
      <c r="E189" s="31" t="s">
        <v>219</v>
      </c>
      <c r="F189" s="62">
        <f>'PIP Proposal _ FY 2026-27'!X190</f>
        <v>16307.95168</v>
      </c>
      <c r="G189" s="63">
        <f>'PIP Proposal _ FY 2026-27'!AP190</f>
        <v>0</v>
      </c>
      <c r="H189" s="57">
        <f>'PIP Proposal _ FY 2026-27'!AQ190</f>
        <v>0</v>
      </c>
    </row>
    <row r="190" spans="1:8" x14ac:dyDescent="0.25">
      <c r="A190" s="624"/>
      <c r="B190" s="617"/>
      <c r="C190" s="617"/>
      <c r="D190" s="30">
        <v>181</v>
      </c>
      <c r="E190" s="31" t="s">
        <v>220</v>
      </c>
      <c r="F190" s="62">
        <f>'PIP Proposal _ FY 2026-27'!X191</f>
        <v>7943.3592999000002</v>
      </c>
      <c r="G190" s="63">
        <f>'PIP Proposal _ FY 2026-27'!AP191</f>
        <v>0</v>
      </c>
      <c r="H190" s="57">
        <f>'PIP Proposal _ FY 2026-27'!AQ191</f>
        <v>0</v>
      </c>
    </row>
    <row r="191" spans="1:8" x14ac:dyDescent="0.25">
      <c r="A191" s="624"/>
      <c r="B191" s="617"/>
      <c r="C191" s="617"/>
      <c r="D191" s="30">
        <v>182</v>
      </c>
      <c r="E191" s="31" t="s">
        <v>221</v>
      </c>
      <c r="F191" s="62">
        <f>'PIP Proposal _ FY 2026-27'!X192</f>
        <v>1099.6500000000001</v>
      </c>
      <c r="G191" s="63">
        <f>'PIP Proposal _ FY 2026-27'!AP192</f>
        <v>0</v>
      </c>
      <c r="H191" s="57">
        <f>'PIP Proposal _ FY 2026-27'!AQ192</f>
        <v>0</v>
      </c>
    </row>
    <row r="192" spans="1:8" ht="30" x14ac:dyDescent="0.25">
      <c r="A192" s="624"/>
      <c r="B192" s="617"/>
      <c r="C192" s="617"/>
      <c r="D192" s="30">
        <v>183</v>
      </c>
      <c r="E192" s="31" t="s">
        <v>222</v>
      </c>
      <c r="F192" s="65"/>
      <c r="G192" s="66"/>
      <c r="H192" s="58"/>
    </row>
    <row r="193" spans="1:8" x14ac:dyDescent="0.25">
      <c r="A193" s="624"/>
      <c r="B193" s="29" t="s">
        <v>223</v>
      </c>
      <c r="C193" s="29" t="s">
        <v>224</v>
      </c>
      <c r="D193" s="30">
        <v>184</v>
      </c>
      <c r="E193" s="31" t="s">
        <v>225</v>
      </c>
      <c r="F193" s="62">
        <f>'PIP Proposal _ FY 2026-27'!X194</f>
        <v>1676.3196100000002</v>
      </c>
      <c r="G193" s="63">
        <f>'PIP Proposal _ FY 2026-27'!AP194</f>
        <v>0</v>
      </c>
      <c r="H193" s="57">
        <f>'PIP Proposal _ FY 2026-27'!AQ194</f>
        <v>0</v>
      </c>
    </row>
    <row r="194" spans="1:8" x14ac:dyDescent="0.25">
      <c r="A194" s="624"/>
      <c r="B194" s="616" t="s">
        <v>226</v>
      </c>
      <c r="C194" s="616" t="s">
        <v>177</v>
      </c>
      <c r="D194" s="30">
        <v>185</v>
      </c>
      <c r="E194" s="31" t="s">
        <v>178</v>
      </c>
      <c r="F194" s="62">
        <f>'PIP Proposal _ FY 2026-27'!X195</f>
        <v>108224.88</v>
      </c>
      <c r="G194" s="63">
        <f>'PIP Proposal _ FY 2026-27'!AP195</f>
        <v>0</v>
      </c>
      <c r="H194" s="57">
        <f>'PIP Proposal _ FY 2026-27'!AQ195</f>
        <v>0</v>
      </c>
    </row>
    <row r="195" spans="1:8" x14ac:dyDescent="0.25">
      <c r="A195" s="624"/>
      <c r="B195" s="616"/>
      <c r="C195" s="616"/>
      <c r="D195" s="30">
        <v>186</v>
      </c>
      <c r="E195" s="31" t="s">
        <v>352</v>
      </c>
      <c r="F195" s="62">
        <f>'PIP Proposal _ FY 2026-27'!X196</f>
        <v>2816.5569600000003</v>
      </c>
      <c r="G195" s="63">
        <f>'PIP Proposal _ FY 2026-27'!AP196</f>
        <v>0</v>
      </c>
      <c r="H195" s="57">
        <f>'PIP Proposal _ FY 2026-27'!AQ196</f>
        <v>0</v>
      </c>
    </row>
    <row r="196" spans="1:8" x14ac:dyDescent="0.25">
      <c r="A196" s="624"/>
      <c r="B196" s="616"/>
      <c r="C196" s="616"/>
      <c r="D196" s="30">
        <v>187</v>
      </c>
      <c r="E196" s="31" t="s">
        <v>227</v>
      </c>
      <c r="F196" s="62">
        <f>'PIP Proposal _ FY 2026-27'!X197</f>
        <v>10911.418959999999</v>
      </c>
      <c r="G196" s="63">
        <f>'PIP Proposal _ FY 2026-27'!AP197</f>
        <v>0</v>
      </c>
      <c r="H196" s="57">
        <f>'PIP Proposal _ FY 2026-27'!AQ197</f>
        <v>0</v>
      </c>
    </row>
    <row r="197" spans="1:8" x14ac:dyDescent="0.25">
      <c r="A197" s="624"/>
      <c r="B197" s="616"/>
      <c r="C197" s="616"/>
      <c r="D197" s="30">
        <v>188</v>
      </c>
      <c r="E197" s="31" t="s">
        <v>179</v>
      </c>
      <c r="F197" s="62">
        <f>'PIP Proposal _ FY 2026-27'!X198</f>
        <v>2384.37</v>
      </c>
      <c r="G197" s="63">
        <f>'PIP Proposal _ FY 2026-27'!AP198</f>
        <v>0</v>
      </c>
      <c r="H197" s="57">
        <f>'PIP Proposal _ FY 2026-27'!AQ198</f>
        <v>0</v>
      </c>
    </row>
    <row r="198" spans="1:8" x14ac:dyDescent="0.25">
      <c r="A198" s="624"/>
      <c r="B198" s="616"/>
      <c r="C198" s="616"/>
      <c r="D198" s="30">
        <v>189</v>
      </c>
      <c r="E198" s="31" t="s">
        <v>180</v>
      </c>
      <c r="F198" s="62">
        <f>'PIP Proposal _ FY 2026-27'!X199</f>
        <v>545.7199599999999</v>
      </c>
      <c r="G198" s="63">
        <f>'PIP Proposal _ FY 2026-27'!AP199</f>
        <v>0</v>
      </c>
      <c r="H198" s="57">
        <f>'PIP Proposal _ FY 2026-27'!AQ199</f>
        <v>0</v>
      </c>
    </row>
    <row r="199" spans="1:8" x14ac:dyDescent="0.25">
      <c r="A199" s="624"/>
      <c r="B199" s="616"/>
      <c r="C199" s="616"/>
      <c r="D199" s="30">
        <v>190</v>
      </c>
      <c r="E199" s="31" t="s">
        <v>228</v>
      </c>
      <c r="F199" s="65"/>
      <c r="G199" s="66"/>
      <c r="H199" s="58"/>
    </row>
    <row r="200" spans="1:8" x14ac:dyDescent="0.25">
      <c r="A200" s="624"/>
      <c r="B200" s="616" t="s">
        <v>229</v>
      </c>
      <c r="C200" s="616" t="s">
        <v>230</v>
      </c>
      <c r="D200" s="30">
        <v>191</v>
      </c>
      <c r="E200" s="31" t="s">
        <v>357</v>
      </c>
      <c r="F200" s="62">
        <f>'PIP Proposal _ FY 2026-27'!X201</f>
        <v>1058.5117700000001</v>
      </c>
      <c r="G200" s="63">
        <f>'PIP Proposal _ FY 2026-27'!AP201</f>
        <v>0</v>
      </c>
      <c r="H200" s="57">
        <f>'PIP Proposal _ FY 2026-27'!AQ201</f>
        <v>0</v>
      </c>
    </row>
    <row r="201" spans="1:8" x14ac:dyDescent="0.25">
      <c r="A201" s="624"/>
      <c r="B201" s="617"/>
      <c r="C201" s="617"/>
      <c r="D201" s="30">
        <v>192</v>
      </c>
      <c r="E201" s="31" t="s">
        <v>254</v>
      </c>
      <c r="F201" s="62">
        <f>'PIP Proposal _ FY 2026-27'!X202</f>
        <v>15</v>
      </c>
      <c r="G201" s="63">
        <f>'PIP Proposal _ FY 2026-27'!AP202</f>
        <v>0</v>
      </c>
      <c r="H201" s="57">
        <f>'PIP Proposal _ FY 2026-27'!AQ202</f>
        <v>0</v>
      </c>
    </row>
    <row r="202" spans="1:8" x14ac:dyDescent="0.25">
      <c r="A202" s="624"/>
      <c r="B202" s="616" t="s">
        <v>231</v>
      </c>
      <c r="C202" s="616" t="s">
        <v>182</v>
      </c>
      <c r="D202" s="30">
        <v>193</v>
      </c>
      <c r="E202" s="31" t="s">
        <v>232</v>
      </c>
      <c r="F202" s="62">
        <f>'PIP Proposal _ FY 2026-27'!X203</f>
        <v>250</v>
      </c>
      <c r="G202" s="63">
        <f>'PIP Proposal _ FY 2026-27'!AP203</f>
        <v>0</v>
      </c>
      <c r="H202" s="57">
        <f>'PIP Proposal _ FY 2026-27'!AQ203</f>
        <v>0</v>
      </c>
    </row>
    <row r="203" spans="1:8" x14ac:dyDescent="0.25">
      <c r="A203" s="624"/>
      <c r="B203" s="617"/>
      <c r="C203" s="616"/>
      <c r="D203" s="30">
        <v>194</v>
      </c>
      <c r="E203" s="31" t="s">
        <v>323</v>
      </c>
      <c r="F203" s="68">
        <f>'PIP Proposal _ FY 2026-27'!X204</f>
        <v>5059.4008992489998</v>
      </c>
      <c r="G203" s="63">
        <f>'PIP Proposal _ FY 2026-27'!AP204</f>
        <v>0</v>
      </c>
      <c r="H203" s="57">
        <f>'PIP Proposal _ FY 2026-27'!AQ204</f>
        <v>0</v>
      </c>
    </row>
    <row r="204" spans="1:8" x14ac:dyDescent="0.25">
      <c r="A204" s="624"/>
      <c r="B204" s="616" t="s">
        <v>233</v>
      </c>
      <c r="C204" s="616" t="s">
        <v>234</v>
      </c>
      <c r="D204" s="30">
        <v>195</v>
      </c>
      <c r="E204" s="31" t="s">
        <v>235</v>
      </c>
      <c r="F204" s="65"/>
      <c r="G204" s="66"/>
      <c r="H204" s="58"/>
    </row>
    <row r="205" spans="1:8" x14ac:dyDescent="0.25">
      <c r="A205" s="624"/>
      <c r="B205" s="617"/>
      <c r="C205" s="617"/>
      <c r="D205" s="30">
        <v>196</v>
      </c>
      <c r="E205" s="31" t="s">
        <v>236</v>
      </c>
      <c r="F205" s="65"/>
      <c r="G205" s="66"/>
      <c r="H205" s="58"/>
    </row>
    <row r="206" spans="1:8" x14ac:dyDescent="0.25">
      <c r="A206" s="624"/>
      <c r="B206" s="617"/>
      <c r="C206" s="617"/>
      <c r="D206" s="30">
        <v>197</v>
      </c>
      <c r="E206" s="31" t="s">
        <v>237</v>
      </c>
      <c r="F206" s="65"/>
      <c r="G206" s="66"/>
      <c r="H206" s="58"/>
    </row>
    <row r="207" spans="1:8" ht="30" x14ac:dyDescent="0.25">
      <c r="A207" s="624"/>
      <c r="B207" s="29" t="s">
        <v>238</v>
      </c>
      <c r="C207" s="29" t="s">
        <v>186</v>
      </c>
      <c r="D207" s="30">
        <v>198</v>
      </c>
      <c r="E207" s="31" t="s">
        <v>187</v>
      </c>
      <c r="F207" s="65"/>
      <c r="G207" s="66"/>
      <c r="H207" s="58"/>
    </row>
    <row r="208" spans="1:8" x14ac:dyDescent="0.25">
      <c r="A208" s="624"/>
      <c r="B208" s="29" t="s">
        <v>239</v>
      </c>
      <c r="C208" s="29" t="s">
        <v>189</v>
      </c>
      <c r="D208" s="30">
        <v>199</v>
      </c>
      <c r="E208" s="31" t="s">
        <v>190</v>
      </c>
      <c r="F208" s="62">
        <f>'PIP Proposal _ FY 2026-27'!X209</f>
        <v>7132.9001170000001</v>
      </c>
      <c r="G208" s="63">
        <f>'PIP Proposal _ FY 2026-27'!AP209</f>
        <v>0</v>
      </c>
      <c r="H208" s="57">
        <f>'PIP Proposal _ FY 2026-27'!AQ209</f>
        <v>0</v>
      </c>
    </row>
    <row r="209" spans="1:8" x14ac:dyDescent="0.25">
      <c r="A209" s="624"/>
      <c r="B209" s="29" t="s">
        <v>300</v>
      </c>
      <c r="C209" s="29" t="s">
        <v>312</v>
      </c>
      <c r="D209" s="30">
        <v>200</v>
      </c>
      <c r="E209" s="31" t="s">
        <v>247</v>
      </c>
      <c r="F209" s="62">
        <f>'PIP Proposal _ FY 2026-27'!X210</f>
        <v>0</v>
      </c>
      <c r="G209" s="63">
        <f>'PIP Proposal _ FY 2026-27'!AP210</f>
        <v>0</v>
      </c>
      <c r="H209" s="57">
        <f>'PIP Proposal _ FY 2026-27'!AQ210</f>
        <v>0</v>
      </c>
    </row>
    <row r="210" spans="1:8" s="2" customFormat="1" ht="30" x14ac:dyDescent="0.25">
      <c r="A210" s="624"/>
      <c r="B210" s="29" t="s">
        <v>301</v>
      </c>
      <c r="C210" s="29" t="s">
        <v>257</v>
      </c>
      <c r="D210" s="30">
        <v>201</v>
      </c>
      <c r="E210" s="38" t="s">
        <v>310</v>
      </c>
      <c r="F210" s="62">
        <f>'PIP Proposal _ FY 2026-27'!X211</f>
        <v>2605.0517199999999</v>
      </c>
      <c r="G210" s="63">
        <f>'PIP Proposal _ FY 2026-27'!AP211</f>
        <v>0</v>
      </c>
      <c r="H210" s="57">
        <f>'PIP Proposal _ FY 2026-27'!AQ211</f>
        <v>0</v>
      </c>
    </row>
    <row r="211" spans="1:8" s="2" customFormat="1" ht="30" x14ac:dyDescent="0.25">
      <c r="A211" s="624"/>
      <c r="B211" s="29" t="s">
        <v>302</v>
      </c>
      <c r="C211" s="29" t="s">
        <v>258</v>
      </c>
      <c r="D211" s="30">
        <v>202</v>
      </c>
      <c r="E211" s="38" t="s">
        <v>311</v>
      </c>
      <c r="F211" s="62">
        <f>'PIP Proposal _ FY 2026-27'!X212</f>
        <v>6017.7899999999991</v>
      </c>
      <c r="G211" s="63">
        <f>'PIP Proposal _ FY 2026-27'!AP212</f>
        <v>0</v>
      </c>
      <c r="H211" s="57">
        <f>'PIP Proposal _ FY 2026-27'!AQ212</f>
        <v>0</v>
      </c>
    </row>
    <row r="212" spans="1:8" s="2" customFormat="1" ht="45" x14ac:dyDescent="0.25">
      <c r="A212" s="624"/>
      <c r="B212" s="29" t="s">
        <v>303</v>
      </c>
      <c r="C212" s="29" t="s">
        <v>305</v>
      </c>
      <c r="D212" s="30">
        <v>203</v>
      </c>
      <c r="E212" s="38" t="s">
        <v>321</v>
      </c>
      <c r="F212" s="62">
        <f>'PIP Proposal _ FY 2026-27'!X213</f>
        <v>4979.1180000000004</v>
      </c>
      <c r="G212" s="63">
        <f>'PIP Proposal _ FY 2026-27'!AP213</f>
        <v>0</v>
      </c>
      <c r="H212" s="57">
        <f>'PIP Proposal _ FY 2026-27'!AQ213</f>
        <v>0</v>
      </c>
    </row>
    <row r="213" spans="1:8" s="2" customFormat="1" ht="30" x14ac:dyDescent="0.25">
      <c r="A213" s="624"/>
      <c r="B213" s="29" t="s">
        <v>304</v>
      </c>
      <c r="C213" s="29" t="s">
        <v>259</v>
      </c>
      <c r="D213" s="30">
        <v>204</v>
      </c>
      <c r="E213" s="38" t="s">
        <v>358</v>
      </c>
      <c r="F213" s="62">
        <f>'PIP Proposal _ FY 2026-27'!X214</f>
        <v>1643.7021500420003</v>
      </c>
      <c r="G213" s="63">
        <f>'PIP Proposal _ FY 2026-27'!AP214</f>
        <v>0</v>
      </c>
      <c r="H213" s="57">
        <f>'PIP Proposal _ FY 2026-27'!AQ214</f>
        <v>0</v>
      </c>
    </row>
    <row r="214" spans="1:8" s="2" customFormat="1" x14ac:dyDescent="0.25">
      <c r="A214" s="624"/>
      <c r="B214" s="29" t="s">
        <v>306</v>
      </c>
      <c r="C214" s="29" t="s">
        <v>224</v>
      </c>
      <c r="D214" s="30">
        <v>205</v>
      </c>
      <c r="E214" s="38" t="s">
        <v>273</v>
      </c>
      <c r="F214" s="62">
        <f>'PIP Proposal _ FY 2026-27'!X215</f>
        <v>2076.8200000000002</v>
      </c>
      <c r="G214" s="63">
        <f>'PIP Proposal _ FY 2026-27'!AP215</f>
        <v>0</v>
      </c>
      <c r="H214" s="57">
        <f>'PIP Proposal _ FY 2026-27'!AQ215</f>
        <v>0</v>
      </c>
    </row>
    <row r="215" spans="1:8" s="2" customFormat="1" x14ac:dyDescent="0.25">
      <c r="A215" s="624"/>
      <c r="B215" s="29" t="s">
        <v>313</v>
      </c>
      <c r="C215" s="29" t="s">
        <v>186</v>
      </c>
      <c r="D215" s="30">
        <v>206</v>
      </c>
      <c r="E215" s="38" t="s">
        <v>322</v>
      </c>
      <c r="F215" s="62">
        <f>'PIP Proposal _ FY 2026-27'!X216</f>
        <v>3907.6099999999997</v>
      </c>
      <c r="G215" s="63">
        <f>'PIP Proposal _ FY 2026-27'!AP216</f>
        <v>0</v>
      </c>
      <c r="H215" s="57">
        <f>'PIP Proposal _ FY 2026-27'!AQ216</f>
        <v>0</v>
      </c>
    </row>
    <row r="216" spans="1:8" s="4" customFormat="1" x14ac:dyDescent="0.25">
      <c r="A216" s="625"/>
      <c r="B216" s="620" t="s">
        <v>307</v>
      </c>
      <c r="C216" s="620"/>
      <c r="D216" s="620"/>
      <c r="E216" s="35"/>
      <c r="F216" s="41">
        <f>'PIP Proposal _ FY 2026-27'!X217</f>
        <v>231322.04343884301</v>
      </c>
      <c r="G216" s="44">
        <f>'PIP Proposal _ FY 2026-27'!AP217</f>
        <v>0</v>
      </c>
      <c r="H216" s="27"/>
    </row>
    <row r="217" spans="1:8" s="5" customFormat="1" x14ac:dyDescent="0.25">
      <c r="A217" s="622" t="s">
        <v>240</v>
      </c>
      <c r="B217" s="622"/>
      <c r="C217" s="622"/>
      <c r="D217" s="622"/>
      <c r="E217" s="39"/>
      <c r="F217" s="42">
        <f>'PIP Proposal _ FY 2026-27'!X218</f>
        <v>336439.80523046502</v>
      </c>
      <c r="G217" s="43">
        <f>'PIP Proposal _ FY 2026-27'!AP218</f>
        <v>0</v>
      </c>
      <c r="H217" s="19"/>
    </row>
    <row r="219" spans="1:8" x14ac:dyDescent="0.25">
      <c r="D219" s="1"/>
    </row>
    <row r="221" spans="1:8" x14ac:dyDescent="0.25">
      <c r="F221" s="2"/>
    </row>
  </sheetData>
  <autoFilter ref="A5:H217" xr:uid="{00000000-0009-0000-0000-000007000000}"/>
  <mergeCells count="93">
    <mergeCell ref="A217:D217"/>
    <mergeCell ref="G3:G5"/>
    <mergeCell ref="B194:B199"/>
    <mergeCell ref="C194:C199"/>
    <mergeCell ref="B200:B201"/>
    <mergeCell ref="C200:C201"/>
    <mergeCell ref="B202:B203"/>
    <mergeCell ref="C202:C203"/>
    <mergeCell ref="B180:B183"/>
    <mergeCell ref="C180:C183"/>
    <mergeCell ref="B184:B186"/>
    <mergeCell ref="C184:C186"/>
    <mergeCell ref="B187:B192"/>
    <mergeCell ref="A135:A158"/>
    <mergeCell ref="B135:B137"/>
    <mergeCell ref="C135:C137"/>
    <mergeCell ref="A159:A216"/>
    <mergeCell ref="B159:B162"/>
    <mergeCell ref="C159:C162"/>
    <mergeCell ref="B163:B167"/>
    <mergeCell ref="C163:C167"/>
    <mergeCell ref="B168:B172"/>
    <mergeCell ref="C168:C172"/>
    <mergeCell ref="B173:B179"/>
    <mergeCell ref="C173:C179"/>
    <mergeCell ref="B204:B206"/>
    <mergeCell ref="C204:C206"/>
    <mergeCell ref="B216:D216"/>
    <mergeCell ref="B150:B153"/>
    <mergeCell ref="C150:C153"/>
    <mergeCell ref="C187:C192"/>
    <mergeCell ref="B158:D158"/>
    <mergeCell ref="C128:C130"/>
    <mergeCell ref="B131:B132"/>
    <mergeCell ref="C131:C132"/>
    <mergeCell ref="B134:D134"/>
    <mergeCell ref="B145:B146"/>
    <mergeCell ref="C145:C146"/>
    <mergeCell ref="B138:B144"/>
    <mergeCell ref="C138:C144"/>
    <mergeCell ref="B147:B149"/>
    <mergeCell ref="C147:C149"/>
    <mergeCell ref="A94:A134"/>
    <mergeCell ref="B94:B103"/>
    <mergeCell ref="C94:C103"/>
    <mergeCell ref="B104:B105"/>
    <mergeCell ref="C104:C105"/>
    <mergeCell ref="B106:B110"/>
    <mergeCell ref="C106:C110"/>
    <mergeCell ref="B111:B113"/>
    <mergeCell ref="C111:C113"/>
    <mergeCell ref="B114:B118"/>
    <mergeCell ref="C114:C118"/>
    <mergeCell ref="B119:B120"/>
    <mergeCell ref="C119:C120"/>
    <mergeCell ref="B122:B125"/>
    <mergeCell ref="C122:C125"/>
    <mergeCell ref="B128:B130"/>
    <mergeCell ref="A69:A93"/>
    <mergeCell ref="B70:B74"/>
    <mergeCell ref="C70:C74"/>
    <mergeCell ref="B75:B78"/>
    <mergeCell ref="C75:C78"/>
    <mergeCell ref="B79:B85"/>
    <mergeCell ref="C79:C85"/>
    <mergeCell ref="B86:B89"/>
    <mergeCell ref="C86:C89"/>
    <mergeCell ref="B93:D93"/>
    <mergeCell ref="B57:B66"/>
    <mergeCell ref="C57:C66"/>
    <mergeCell ref="A6:A68"/>
    <mergeCell ref="B6:B23"/>
    <mergeCell ref="C6:C23"/>
    <mergeCell ref="B24:B25"/>
    <mergeCell ref="C24:C25"/>
    <mergeCell ref="B26:B36"/>
    <mergeCell ref="C26:C36"/>
    <mergeCell ref="B37:B39"/>
    <mergeCell ref="C37:C39"/>
    <mergeCell ref="B40:B46"/>
    <mergeCell ref="C40:C46"/>
    <mergeCell ref="B47:B56"/>
    <mergeCell ref="C47:C56"/>
    <mergeCell ref="B68:D68"/>
    <mergeCell ref="H3:H5"/>
    <mergeCell ref="F3:F5"/>
    <mergeCell ref="A1:F1"/>
    <mergeCell ref="F2:H2"/>
    <mergeCell ref="A3:A5"/>
    <mergeCell ref="B3:B5"/>
    <mergeCell ref="C3:C5"/>
    <mergeCell ref="D3:D5"/>
    <mergeCell ref="E3:E5"/>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tabColor theme="9" tint="0.79998168889431442"/>
  </sheetPr>
  <dimension ref="A1:N221"/>
  <sheetViews>
    <sheetView zoomScaleNormal="100" workbookViewId="0">
      <pane xSplit="5" ySplit="5" topLeftCell="F6" activePane="bottomRight" state="frozen"/>
      <selection pane="topRight" activeCell="F1" sqref="F1"/>
      <selection pane="bottomLeft" activeCell="A6" sqref="A6"/>
      <selection pane="bottomRight" activeCell="F6" sqref="F6"/>
    </sheetView>
  </sheetViews>
  <sheetFormatPr defaultColWidth="14.42578125" defaultRowHeight="15" x14ac:dyDescent="0.25"/>
  <cols>
    <col min="1" max="1" width="6.7109375" style="2" customWidth="1"/>
    <col min="2" max="2" width="10.28515625" style="2" customWidth="1"/>
    <col min="3" max="3" width="31.42578125" style="2" customWidth="1"/>
    <col min="4" max="4" width="8.7109375" style="2" customWidth="1"/>
    <col min="5" max="5" width="52.42578125" style="1" customWidth="1"/>
    <col min="6" max="6" width="32.28515625" style="1" customWidth="1"/>
    <col min="7" max="13" width="14.140625" style="24" customWidth="1"/>
    <col min="14" max="14" width="32.5703125" style="46" customWidth="1"/>
    <col min="15" max="16384" width="14.42578125" style="1"/>
  </cols>
  <sheetData>
    <row r="1" spans="1:14" ht="18.75" x14ac:dyDescent="0.25">
      <c r="A1" s="674" t="s">
        <v>298</v>
      </c>
      <c r="B1" s="674"/>
      <c r="C1" s="674"/>
      <c r="D1" s="674"/>
      <c r="E1" s="674"/>
      <c r="F1" s="674"/>
      <c r="G1" s="40"/>
      <c r="H1" s="40"/>
      <c r="I1" s="40"/>
      <c r="J1" s="40"/>
      <c r="K1" s="40"/>
      <c r="L1" s="40"/>
      <c r="M1" s="40"/>
      <c r="N1" s="45"/>
    </row>
    <row r="2" spans="1:14" ht="18" customHeight="1" x14ac:dyDescent="0.25">
      <c r="A2" s="6"/>
      <c r="B2" s="7"/>
      <c r="C2" s="7"/>
      <c r="D2" s="7"/>
      <c r="E2" s="7"/>
      <c r="F2" s="629" t="s">
        <v>241</v>
      </c>
      <c r="G2" s="629"/>
      <c r="H2" s="629"/>
      <c r="I2" s="629"/>
      <c r="J2" s="629"/>
      <c r="K2" s="629"/>
      <c r="L2" s="629"/>
      <c r="M2" s="629"/>
      <c r="N2" s="629"/>
    </row>
    <row r="3" spans="1:14" x14ac:dyDescent="0.25">
      <c r="A3" s="627" t="s">
        <v>0</v>
      </c>
      <c r="B3" s="627" t="s">
        <v>1</v>
      </c>
      <c r="C3" s="627" t="s">
        <v>2</v>
      </c>
      <c r="D3" s="627" t="s">
        <v>3</v>
      </c>
      <c r="E3" s="627" t="s">
        <v>4</v>
      </c>
      <c r="F3" s="613" t="s">
        <v>292</v>
      </c>
      <c r="G3" s="607" t="s">
        <v>270</v>
      </c>
      <c r="H3" s="607"/>
      <c r="I3" s="607"/>
      <c r="J3" s="607"/>
      <c r="K3" s="607"/>
      <c r="L3" s="607"/>
      <c r="M3" s="607"/>
      <c r="N3" s="607"/>
    </row>
    <row r="4" spans="1:14" x14ac:dyDescent="0.25">
      <c r="A4" s="627"/>
      <c r="B4" s="627"/>
      <c r="C4" s="627"/>
      <c r="D4" s="627"/>
      <c r="E4" s="627"/>
      <c r="F4" s="614"/>
      <c r="G4" s="612" t="s">
        <v>242</v>
      </c>
      <c r="H4" s="612" t="s">
        <v>360</v>
      </c>
      <c r="I4" s="612" t="s">
        <v>243</v>
      </c>
      <c r="J4" s="612" t="s">
        <v>361</v>
      </c>
      <c r="K4" s="612" t="s">
        <v>250</v>
      </c>
      <c r="L4" s="612" t="s">
        <v>244</v>
      </c>
      <c r="M4" s="612" t="s">
        <v>276</v>
      </c>
      <c r="N4" s="610" t="s">
        <v>282</v>
      </c>
    </row>
    <row r="5" spans="1:14" x14ac:dyDescent="0.25">
      <c r="A5" s="627"/>
      <c r="B5" s="627"/>
      <c r="C5" s="627"/>
      <c r="D5" s="627"/>
      <c r="E5" s="627"/>
      <c r="F5" s="615"/>
      <c r="G5" s="612"/>
      <c r="H5" s="612"/>
      <c r="I5" s="612"/>
      <c r="J5" s="612"/>
      <c r="K5" s="612"/>
      <c r="L5" s="612"/>
      <c r="M5" s="612"/>
      <c r="N5" s="610"/>
    </row>
    <row r="6" spans="1:14" x14ac:dyDescent="0.25">
      <c r="A6" s="618" t="s">
        <v>5</v>
      </c>
      <c r="B6" s="616" t="s">
        <v>6</v>
      </c>
      <c r="C6" s="616" t="s">
        <v>7</v>
      </c>
      <c r="D6" s="30">
        <v>1</v>
      </c>
      <c r="E6" s="52" t="s">
        <v>299</v>
      </c>
      <c r="F6" s="22">
        <f>'PIP Proposal _ FY 2026-27'!X7</f>
        <v>0</v>
      </c>
      <c r="G6" s="22">
        <f>'PIP Proposal _ FY 2026-27'!AI7</f>
        <v>0</v>
      </c>
      <c r="H6" s="22">
        <f>'PIP Proposal _ FY 2026-27'!AJ7</f>
        <v>0</v>
      </c>
      <c r="I6" s="22">
        <f>'PIP Proposal _ FY 2026-27'!AK7</f>
        <v>0</v>
      </c>
      <c r="J6" s="22">
        <f>'PIP Proposal _ FY 2026-27'!AL7</f>
        <v>0</v>
      </c>
      <c r="K6" s="22">
        <f>'PIP Proposal _ FY 2026-27'!AM7</f>
        <v>0</v>
      </c>
      <c r="L6" s="22">
        <f>'PIP Proposal _ FY 2026-27'!AN7</f>
        <v>0</v>
      </c>
      <c r="M6" s="22">
        <f>'PIP Proposal _ FY 2026-27'!AO7</f>
        <v>0</v>
      </c>
      <c r="N6" s="10">
        <f>'PIP Proposal _ FY 2026-27'!AP7</f>
        <v>0</v>
      </c>
    </row>
    <row r="7" spans="1:14" x14ac:dyDescent="0.25">
      <c r="A7" s="618"/>
      <c r="B7" s="617"/>
      <c r="C7" s="617"/>
      <c r="D7" s="30">
        <v>2</v>
      </c>
      <c r="E7" s="31" t="s">
        <v>8</v>
      </c>
      <c r="F7" s="62">
        <f>'PIP Proposal _ FY 2026-27'!X8</f>
        <v>163.0161621</v>
      </c>
      <c r="G7" s="62">
        <f>'PIP Proposal _ FY 2026-27'!AI8</f>
        <v>0</v>
      </c>
      <c r="H7" s="62">
        <f>'PIP Proposal _ FY 2026-27'!AJ8</f>
        <v>0</v>
      </c>
      <c r="I7" s="62">
        <f>'PIP Proposal _ FY 2026-27'!AK8</f>
        <v>0</v>
      </c>
      <c r="J7" s="62">
        <f>'PIP Proposal _ FY 2026-27'!AL8</f>
        <v>0</v>
      </c>
      <c r="K7" s="62">
        <f>'PIP Proposal _ FY 2026-27'!AM8</f>
        <v>0</v>
      </c>
      <c r="L7" s="62">
        <f>'PIP Proposal _ FY 2026-27'!AN8</f>
        <v>0</v>
      </c>
      <c r="M7" s="62">
        <f>'PIP Proposal _ FY 2026-27'!AO8</f>
        <v>0</v>
      </c>
      <c r="N7" s="63">
        <f>'PIP Proposal _ FY 2026-27'!AP8</f>
        <v>0</v>
      </c>
    </row>
    <row r="8" spans="1:14" x14ac:dyDescent="0.25">
      <c r="A8" s="618"/>
      <c r="B8" s="617"/>
      <c r="C8" s="617"/>
      <c r="D8" s="30">
        <v>3</v>
      </c>
      <c r="E8" s="31" t="s">
        <v>9</v>
      </c>
      <c r="F8" s="62">
        <f>'PIP Proposal _ FY 2026-27'!X9</f>
        <v>2988.74</v>
      </c>
      <c r="G8" s="62">
        <f>'PIP Proposal _ FY 2026-27'!AI9</f>
        <v>0</v>
      </c>
      <c r="H8" s="62">
        <f>'PIP Proposal _ FY 2026-27'!AJ9</f>
        <v>0</v>
      </c>
      <c r="I8" s="62">
        <f>'PIP Proposal _ FY 2026-27'!AK9</f>
        <v>0</v>
      </c>
      <c r="J8" s="62">
        <f>'PIP Proposal _ FY 2026-27'!AL9</f>
        <v>0</v>
      </c>
      <c r="K8" s="62">
        <f>'PIP Proposal _ FY 2026-27'!AM9</f>
        <v>0</v>
      </c>
      <c r="L8" s="62">
        <f>'PIP Proposal _ FY 2026-27'!AN9</f>
        <v>0</v>
      </c>
      <c r="M8" s="62">
        <f>'PIP Proposal _ FY 2026-27'!AO9</f>
        <v>0</v>
      </c>
      <c r="N8" s="63">
        <f>'PIP Proposal _ FY 2026-27'!AP9</f>
        <v>0</v>
      </c>
    </row>
    <row r="9" spans="1:14" ht="30" x14ac:dyDescent="0.25">
      <c r="A9" s="618"/>
      <c r="B9" s="617"/>
      <c r="C9" s="617"/>
      <c r="D9" s="30">
        <v>4</v>
      </c>
      <c r="E9" s="31" t="s">
        <v>10</v>
      </c>
      <c r="F9" s="62">
        <f>'PIP Proposal _ FY 2026-27'!X10</f>
        <v>4848.8255589103992</v>
      </c>
      <c r="G9" s="62">
        <f>'PIP Proposal _ FY 2026-27'!AI10</f>
        <v>0</v>
      </c>
      <c r="H9" s="62">
        <f>'PIP Proposal _ FY 2026-27'!AJ10</f>
        <v>0</v>
      </c>
      <c r="I9" s="62">
        <f>'PIP Proposal _ FY 2026-27'!AK10</f>
        <v>0</v>
      </c>
      <c r="J9" s="62">
        <f>'PIP Proposal _ FY 2026-27'!AL10</f>
        <v>0</v>
      </c>
      <c r="K9" s="62">
        <f>'PIP Proposal _ FY 2026-27'!AM10</f>
        <v>0</v>
      </c>
      <c r="L9" s="62">
        <f>'PIP Proposal _ FY 2026-27'!AN10</f>
        <v>0</v>
      </c>
      <c r="M9" s="62">
        <f>'PIP Proposal _ FY 2026-27'!AO10</f>
        <v>0</v>
      </c>
      <c r="N9" s="63">
        <f>'PIP Proposal _ FY 2026-27'!AP10</f>
        <v>0</v>
      </c>
    </row>
    <row r="10" spans="1:14" x14ac:dyDescent="0.25">
      <c r="A10" s="618"/>
      <c r="B10" s="617"/>
      <c r="C10" s="617"/>
      <c r="D10" s="30">
        <v>5</v>
      </c>
      <c r="E10" s="31" t="s">
        <v>334</v>
      </c>
      <c r="F10" s="62">
        <f>'PIP Proposal _ FY 2026-27'!X11</f>
        <v>1000.72</v>
      </c>
      <c r="G10" s="62">
        <f>'PIP Proposal _ FY 2026-27'!AI11</f>
        <v>0</v>
      </c>
      <c r="H10" s="62">
        <f>'PIP Proposal _ FY 2026-27'!AJ11</f>
        <v>0</v>
      </c>
      <c r="I10" s="62">
        <f>'PIP Proposal _ FY 2026-27'!AK11</f>
        <v>0</v>
      </c>
      <c r="J10" s="62">
        <f>'PIP Proposal _ FY 2026-27'!AL11</f>
        <v>0</v>
      </c>
      <c r="K10" s="62">
        <f>'PIP Proposal _ FY 2026-27'!AM11</f>
        <v>0</v>
      </c>
      <c r="L10" s="62">
        <f>'PIP Proposal _ FY 2026-27'!AN11</f>
        <v>0</v>
      </c>
      <c r="M10" s="62">
        <f>'PIP Proposal _ FY 2026-27'!AO11</f>
        <v>0</v>
      </c>
      <c r="N10" s="63">
        <f>'PIP Proposal _ FY 2026-27'!AP11</f>
        <v>0</v>
      </c>
    </row>
    <row r="11" spans="1:14" x14ac:dyDescent="0.25">
      <c r="A11" s="618"/>
      <c r="B11" s="617"/>
      <c r="C11" s="617"/>
      <c r="D11" s="30">
        <v>6</v>
      </c>
      <c r="E11" s="31" t="s">
        <v>11</v>
      </c>
      <c r="F11" s="62">
        <f>'PIP Proposal _ FY 2026-27'!X12</f>
        <v>0</v>
      </c>
      <c r="G11" s="62">
        <f>'PIP Proposal _ FY 2026-27'!AI12</f>
        <v>0</v>
      </c>
      <c r="H11" s="62">
        <f>'PIP Proposal _ FY 2026-27'!AJ12</f>
        <v>0</v>
      </c>
      <c r="I11" s="62">
        <f>'PIP Proposal _ FY 2026-27'!AK12</f>
        <v>0</v>
      </c>
      <c r="J11" s="62">
        <f>'PIP Proposal _ FY 2026-27'!AL12</f>
        <v>0</v>
      </c>
      <c r="K11" s="62">
        <f>'PIP Proposal _ FY 2026-27'!AM12</f>
        <v>0</v>
      </c>
      <c r="L11" s="62">
        <f>'PIP Proposal _ FY 2026-27'!AN12</f>
        <v>0</v>
      </c>
      <c r="M11" s="62">
        <f>'PIP Proposal _ FY 2026-27'!AO12</f>
        <v>0</v>
      </c>
      <c r="N11" s="63">
        <f>'PIP Proposal _ FY 2026-27'!AP12</f>
        <v>0</v>
      </c>
    </row>
    <row r="12" spans="1:14" x14ac:dyDescent="0.25">
      <c r="A12" s="618"/>
      <c r="B12" s="617"/>
      <c r="C12" s="617"/>
      <c r="D12" s="30">
        <v>7</v>
      </c>
      <c r="E12" s="31" t="s">
        <v>12</v>
      </c>
      <c r="F12" s="62">
        <f>'PIP Proposal _ FY 2026-27'!X13</f>
        <v>0</v>
      </c>
      <c r="G12" s="62">
        <f>'PIP Proposal _ FY 2026-27'!AI13</f>
        <v>0</v>
      </c>
      <c r="H12" s="62">
        <f>'PIP Proposal _ FY 2026-27'!AJ13</f>
        <v>0</v>
      </c>
      <c r="I12" s="62">
        <f>'PIP Proposal _ FY 2026-27'!AK13</f>
        <v>0</v>
      </c>
      <c r="J12" s="62">
        <f>'PIP Proposal _ FY 2026-27'!AL13</f>
        <v>0</v>
      </c>
      <c r="K12" s="62">
        <f>'PIP Proposal _ FY 2026-27'!AM13</f>
        <v>0</v>
      </c>
      <c r="L12" s="62">
        <f>'PIP Proposal _ FY 2026-27'!AN13</f>
        <v>0</v>
      </c>
      <c r="M12" s="62">
        <f>'PIP Proposal _ FY 2026-27'!AO13</f>
        <v>0</v>
      </c>
      <c r="N12" s="63">
        <f>'PIP Proposal _ FY 2026-27'!AP13</f>
        <v>0</v>
      </c>
    </row>
    <row r="13" spans="1:14" x14ac:dyDescent="0.25">
      <c r="A13" s="618"/>
      <c r="B13" s="617"/>
      <c r="C13" s="617"/>
      <c r="D13" s="30">
        <v>8</v>
      </c>
      <c r="E13" s="31" t="s">
        <v>13</v>
      </c>
      <c r="F13" s="62">
        <f>'PIP Proposal _ FY 2026-27'!X14</f>
        <v>73</v>
      </c>
      <c r="G13" s="62">
        <f>'PIP Proposal _ FY 2026-27'!AI14</f>
        <v>0</v>
      </c>
      <c r="H13" s="62">
        <f>'PIP Proposal _ FY 2026-27'!AJ14</f>
        <v>0</v>
      </c>
      <c r="I13" s="62">
        <f>'PIP Proposal _ FY 2026-27'!AK14</f>
        <v>0</v>
      </c>
      <c r="J13" s="62">
        <f>'PIP Proposal _ FY 2026-27'!AL14</f>
        <v>0</v>
      </c>
      <c r="K13" s="62">
        <f>'PIP Proposal _ FY 2026-27'!AM14</f>
        <v>0</v>
      </c>
      <c r="L13" s="62">
        <f>'PIP Proposal _ FY 2026-27'!AN14</f>
        <v>0</v>
      </c>
      <c r="M13" s="62">
        <f>'PIP Proposal _ FY 2026-27'!AO14</f>
        <v>0</v>
      </c>
      <c r="N13" s="63">
        <f>'PIP Proposal _ FY 2026-27'!AP14</f>
        <v>0</v>
      </c>
    </row>
    <row r="14" spans="1:14" x14ac:dyDescent="0.25">
      <c r="A14" s="618"/>
      <c r="B14" s="617"/>
      <c r="C14" s="617"/>
      <c r="D14" s="30">
        <v>9</v>
      </c>
      <c r="E14" s="32" t="s">
        <v>14</v>
      </c>
      <c r="F14" s="62">
        <f>'PIP Proposal _ FY 2026-27'!X15</f>
        <v>0</v>
      </c>
      <c r="G14" s="62">
        <f>'PIP Proposal _ FY 2026-27'!AI15</f>
        <v>0</v>
      </c>
      <c r="H14" s="62">
        <f>'PIP Proposal _ FY 2026-27'!AJ15</f>
        <v>0</v>
      </c>
      <c r="I14" s="62">
        <f>'PIP Proposal _ FY 2026-27'!AK15</f>
        <v>0</v>
      </c>
      <c r="J14" s="62">
        <f>'PIP Proposal _ FY 2026-27'!AL15</f>
        <v>0</v>
      </c>
      <c r="K14" s="62">
        <f>'PIP Proposal _ FY 2026-27'!AM15</f>
        <v>0</v>
      </c>
      <c r="L14" s="62">
        <f>'PIP Proposal _ FY 2026-27'!AN15</f>
        <v>0</v>
      </c>
      <c r="M14" s="62">
        <f>'PIP Proposal _ FY 2026-27'!AO15</f>
        <v>0</v>
      </c>
      <c r="N14" s="63">
        <f>'PIP Proposal _ FY 2026-27'!AP15</f>
        <v>0</v>
      </c>
    </row>
    <row r="15" spans="1:14" x14ac:dyDescent="0.25">
      <c r="A15" s="618"/>
      <c r="B15" s="617"/>
      <c r="C15" s="617"/>
      <c r="D15" s="30">
        <v>10</v>
      </c>
      <c r="E15" s="31" t="s">
        <v>15</v>
      </c>
      <c r="F15" s="62">
        <f>'PIP Proposal _ FY 2026-27'!X16</f>
        <v>21</v>
      </c>
      <c r="G15" s="62">
        <f>'PIP Proposal _ FY 2026-27'!AI16</f>
        <v>0</v>
      </c>
      <c r="H15" s="62">
        <f>'PIP Proposal _ FY 2026-27'!AJ16</f>
        <v>0</v>
      </c>
      <c r="I15" s="62">
        <f>'PIP Proposal _ FY 2026-27'!AK16</f>
        <v>0</v>
      </c>
      <c r="J15" s="62">
        <f>'PIP Proposal _ FY 2026-27'!AL16</f>
        <v>0</v>
      </c>
      <c r="K15" s="62">
        <f>'PIP Proposal _ FY 2026-27'!AM16</f>
        <v>0</v>
      </c>
      <c r="L15" s="62">
        <f>'PIP Proposal _ FY 2026-27'!AN16</f>
        <v>0</v>
      </c>
      <c r="M15" s="62">
        <f>'PIP Proposal _ FY 2026-27'!AO16</f>
        <v>0</v>
      </c>
      <c r="N15" s="63">
        <f>'PIP Proposal _ FY 2026-27'!AP16</f>
        <v>0</v>
      </c>
    </row>
    <row r="16" spans="1:14" x14ac:dyDescent="0.25">
      <c r="A16" s="618"/>
      <c r="B16" s="617"/>
      <c r="C16" s="617"/>
      <c r="D16" s="30">
        <v>11</v>
      </c>
      <c r="E16" s="31" t="s">
        <v>333</v>
      </c>
      <c r="F16" s="62">
        <f>'PIP Proposal _ FY 2026-27'!X17</f>
        <v>3800.04</v>
      </c>
      <c r="G16" s="62">
        <f>'PIP Proposal _ FY 2026-27'!AI17</f>
        <v>0</v>
      </c>
      <c r="H16" s="62">
        <f>'PIP Proposal _ FY 2026-27'!AJ17</f>
        <v>0</v>
      </c>
      <c r="I16" s="62">
        <f>'PIP Proposal _ FY 2026-27'!AK17</f>
        <v>0</v>
      </c>
      <c r="J16" s="62">
        <f>'PIP Proposal _ FY 2026-27'!AL17</f>
        <v>0</v>
      </c>
      <c r="K16" s="62">
        <f>'PIP Proposal _ FY 2026-27'!AM17</f>
        <v>0</v>
      </c>
      <c r="L16" s="62">
        <f>'PIP Proposal _ FY 2026-27'!AN17</f>
        <v>0</v>
      </c>
      <c r="M16" s="62">
        <f>'PIP Proposal _ FY 2026-27'!AO17</f>
        <v>0</v>
      </c>
      <c r="N16" s="63">
        <f>'PIP Proposal _ FY 2026-27'!AP17</f>
        <v>0</v>
      </c>
    </row>
    <row r="17" spans="1:14" x14ac:dyDescent="0.25">
      <c r="A17" s="618"/>
      <c r="B17" s="617"/>
      <c r="C17" s="617"/>
      <c r="D17" s="30">
        <v>12</v>
      </c>
      <c r="E17" s="31" t="s">
        <v>16</v>
      </c>
      <c r="F17" s="62">
        <f>'PIP Proposal _ FY 2026-27'!X18</f>
        <v>178.66379999999998</v>
      </c>
      <c r="G17" s="62">
        <f>'PIP Proposal _ FY 2026-27'!AI18</f>
        <v>0</v>
      </c>
      <c r="H17" s="62">
        <f>'PIP Proposal _ FY 2026-27'!AJ18</f>
        <v>0</v>
      </c>
      <c r="I17" s="62">
        <f>'PIP Proposal _ FY 2026-27'!AK18</f>
        <v>0</v>
      </c>
      <c r="J17" s="62">
        <f>'PIP Proposal _ FY 2026-27'!AL18</f>
        <v>0</v>
      </c>
      <c r="K17" s="62">
        <f>'PIP Proposal _ FY 2026-27'!AM18</f>
        <v>0</v>
      </c>
      <c r="L17" s="62">
        <f>'PIP Proposal _ FY 2026-27'!AN18</f>
        <v>0</v>
      </c>
      <c r="M17" s="62">
        <f>'PIP Proposal _ FY 2026-27'!AO18</f>
        <v>0</v>
      </c>
      <c r="N17" s="63">
        <f>'PIP Proposal _ FY 2026-27'!AP18</f>
        <v>0</v>
      </c>
    </row>
    <row r="18" spans="1:14" x14ac:dyDescent="0.25">
      <c r="A18" s="618"/>
      <c r="B18" s="617"/>
      <c r="C18" s="617"/>
      <c r="D18" s="30">
        <v>13</v>
      </c>
      <c r="E18" s="32" t="s">
        <v>17</v>
      </c>
      <c r="F18" s="62">
        <f>'PIP Proposal _ FY 2026-27'!X19</f>
        <v>461.88</v>
      </c>
      <c r="G18" s="62">
        <f>'PIP Proposal _ FY 2026-27'!AI19</f>
        <v>0</v>
      </c>
      <c r="H18" s="62">
        <f>'PIP Proposal _ FY 2026-27'!AJ19</f>
        <v>0</v>
      </c>
      <c r="I18" s="62">
        <f>'PIP Proposal _ FY 2026-27'!AK19</f>
        <v>0</v>
      </c>
      <c r="J18" s="62">
        <f>'PIP Proposal _ FY 2026-27'!AL19</f>
        <v>0</v>
      </c>
      <c r="K18" s="62">
        <f>'PIP Proposal _ FY 2026-27'!AM19</f>
        <v>0</v>
      </c>
      <c r="L18" s="62">
        <f>'PIP Proposal _ FY 2026-27'!AN19</f>
        <v>0</v>
      </c>
      <c r="M18" s="62">
        <f>'PIP Proposal _ FY 2026-27'!AO19</f>
        <v>0</v>
      </c>
      <c r="N18" s="63">
        <f>'PIP Proposal _ FY 2026-27'!AP19</f>
        <v>0</v>
      </c>
    </row>
    <row r="19" spans="1:14" x14ac:dyDescent="0.25">
      <c r="A19" s="618"/>
      <c r="B19" s="617"/>
      <c r="C19" s="617"/>
      <c r="D19" s="30">
        <v>14</v>
      </c>
      <c r="E19" s="31" t="s">
        <v>18</v>
      </c>
      <c r="F19" s="62">
        <f>'PIP Proposal _ FY 2026-27'!X20</f>
        <v>0</v>
      </c>
      <c r="G19" s="62">
        <f>'PIP Proposal _ FY 2026-27'!AI20</f>
        <v>0</v>
      </c>
      <c r="H19" s="62">
        <f>'PIP Proposal _ FY 2026-27'!AJ20</f>
        <v>0</v>
      </c>
      <c r="I19" s="62">
        <f>'PIP Proposal _ FY 2026-27'!AK20</f>
        <v>0</v>
      </c>
      <c r="J19" s="62">
        <f>'PIP Proposal _ FY 2026-27'!AL20</f>
        <v>0</v>
      </c>
      <c r="K19" s="62">
        <f>'PIP Proposal _ FY 2026-27'!AM20</f>
        <v>0</v>
      </c>
      <c r="L19" s="62">
        <f>'PIP Proposal _ FY 2026-27'!AN20</f>
        <v>0</v>
      </c>
      <c r="M19" s="62">
        <f>'PIP Proposal _ FY 2026-27'!AO20</f>
        <v>0</v>
      </c>
      <c r="N19" s="63">
        <f>'PIP Proposal _ FY 2026-27'!AP20</f>
        <v>0</v>
      </c>
    </row>
    <row r="20" spans="1:14" x14ac:dyDescent="0.25">
      <c r="A20" s="618"/>
      <c r="B20" s="617"/>
      <c r="C20" s="617"/>
      <c r="D20" s="30">
        <v>15</v>
      </c>
      <c r="E20" s="31" t="s">
        <v>19</v>
      </c>
      <c r="F20" s="65"/>
      <c r="G20" s="65"/>
      <c r="H20" s="65"/>
      <c r="I20" s="65"/>
      <c r="J20" s="65"/>
      <c r="K20" s="65"/>
      <c r="L20" s="65"/>
      <c r="M20" s="65"/>
      <c r="N20" s="66"/>
    </row>
    <row r="21" spans="1:14" x14ac:dyDescent="0.25">
      <c r="A21" s="618"/>
      <c r="B21" s="617"/>
      <c r="C21" s="617"/>
      <c r="D21" s="30">
        <v>16</v>
      </c>
      <c r="E21" s="31" t="s">
        <v>20</v>
      </c>
      <c r="F21" s="65"/>
      <c r="G21" s="65"/>
      <c r="H21" s="65"/>
      <c r="I21" s="65"/>
      <c r="J21" s="65"/>
      <c r="K21" s="65"/>
      <c r="L21" s="65"/>
      <c r="M21" s="65"/>
      <c r="N21" s="66"/>
    </row>
    <row r="22" spans="1:14" x14ac:dyDescent="0.25">
      <c r="A22" s="618"/>
      <c r="B22" s="617"/>
      <c r="C22" s="617"/>
      <c r="D22" s="30">
        <v>17</v>
      </c>
      <c r="E22" s="31" t="s">
        <v>21</v>
      </c>
      <c r="F22" s="62">
        <f>'PIP Proposal _ FY 2026-27'!X23</f>
        <v>0</v>
      </c>
      <c r="G22" s="62">
        <f>'PIP Proposal _ FY 2026-27'!AI23</f>
        <v>0</v>
      </c>
      <c r="H22" s="62">
        <f>'PIP Proposal _ FY 2026-27'!AJ23</f>
        <v>0</v>
      </c>
      <c r="I22" s="62">
        <f>'PIP Proposal _ FY 2026-27'!AK23</f>
        <v>0</v>
      </c>
      <c r="J22" s="62">
        <f>'PIP Proposal _ FY 2026-27'!AL23</f>
        <v>0</v>
      </c>
      <c r="K22" s="62">
        <f>'PIP Proposal _ FY 2026-27'!AM23</f>
        <v>0</v>
      </c>
      <c r="L22" s="62">
        <f>'PIP Proposal _ FY 2026-27'!AN23</f>
        <v>0</v>
      </c>
      <c r="M22" s="62">
        <f>'PIP Proposal _ FY 2026-27'!AO23</f>
        <v>0</v>
      </c>
      <c r="N22" s="63">
        <f>'PIP Proposal _ FY 2026-27'!AP23</f>
        <v>0</v>
      </c>
    </row>
    <row r="23" spans="1:14" x14ac:dyDescent="0.25">
      <c r="A23" s="618"/>
      <c r="B23" s="617"/>
      <c r="C23" s="617"/>
      <c r="D23" s="30">
        <v>18</v>
      </c>
      <c r="E23" s="31" t="s">
        <v>22</v>
      </c>
      <c r="F23" s="65"/>
      <c r="G23" s="65"/>
      <c r="H23" s="65"/>
      <c r="I23" s="65"/>
      <c r="J23" s="65"/>
      <c r="K23" s="65"/>
      <c r="L23" s="65"/>
      <c r="M23" s="65"/>
      <c r="N23" s="66"/>
    </row>
    <row r="24" spans="1:14" x14ac:dyDescent="0.25">
      <c r="A24" s="618"/>
      <c r="B24" s="616" t="s">
        <v>23</v>
      </c>
      <c r="C24" s="619" t="s">
        <v>24</v>
      </c>
      <c r="D24" s="30">
        <v>19</v>
      </c>
      <c r="E24" s="34" t="s">
        <v>24</v>
      </c>
      <c r="F24" s="62">
        <f>'PIP Proposal _ FY 2026-27'!X25</f>
        <v>0</v>
      </c>
      <c r="G24" s="62">
        <f>'PIP Proposal _ FY 2026-27'!AI25</f>
        <v>0</v>
      </c>
      <c r="H24" s="62">
        <f>'PIP Proposal _ FY 2026-27'!AJ25</f>
        <v>0</v>
      </c>
      <c r="I24" s="62">
        <f>'PIP Proposal _ FY 2026-27'!AK25</f>
        <v>0</v>
      </c>
      <c r="J24" s="62">
        <f>'PIP Proposal _ FY 2026-27'!AL25</f>
        <v>0</v>
      </c>
      <c r="K24" s="62">
        <f>'PIP Proposal _ FY 2026-27'!AM25</f>
        <v>0</v>
      </c>
      <c r="L24" s="62">
        <f>'PIP Proposal _ FY 2026-27'!AN25</f>
        <v>0</v>
      </c>
      <c r="M24" s="62">
        <f>'PIP Proposal _ FY 2026-27'!AO25</f>
        <v>0</v>
      </c>
      <c r="N24" s="63">
        <f>'PIP Proposal _ FY 2026-27'!AP25</f>
        <v>0</v>
      </c>
    </row>
    <row r="25" spans="1:14" ht="30" x14ac:dyDescent="0.25">
      <c r="A25" s="618"/>
      <c r="B25" s="617"/>
      <c r="C25" s="619"/>
      <c r="D25" s="29">
        <v>20</v>
      </c>
      <c r="E25" s="31" t="s">
        <v>25</v>
      </c>
      <c r="F25" s="62">
        <f>'PIP Proposal _ FY 2026-27'!X26</f>
        <v>0</v>
      </c>
      <c r="G25" s="62">
        <f>'PIP Proposal _ FY 2026-27'!AI26</f>
        <v>0</v>
      </c>
      <c r="H25" s="62">
        <f>'PIP Proposal _ FY 2026-27'!AJ26</f>
        <v>0</v>
      </c>
      <c r="I25" s="62">
        <f>'PIP Proposal _ FY 2026-27'!AK26</f>
        <v>0</v>
      </c>
      <c r="J25" s="62">
        <f>'PIP Proposal _ FY 2026-27'!AL26</f>
        <v>0</v>
      </c>
      <c r="K25" s="62">
        <f>'PIP Proposal _ FY 2026-27'!AM26</f>
        <v>0</v>
      </c>
      <c r="L25" s="62">
        <f>'PIP Proposal _ FY 2026-27'!AN26</f>
        <v>0</v>
      </c>
      <c r="M25" s="62">
        <f>'PIP Proposal _ FY 2026-27'!AO26</f>
        <v>0</v>
      </c>
      <c r="N25" s="63">
        <f>'PIP Proposal _ FY 2026-27'!AP26</f>
        <v>0</v>
      </c>
    </row>
    <row r="26" spans="1:14" x14ac:dyDescent="0.25">
      <c r="A26" s="618"/>
      <c r="B26" s="616" t="s">
        <v>26</v>
      </c>
      <c r="C26" s="616" t="s">
        <v>27</v>
      </c>
      <c r="D26" s="29">
        <v>21</v>
      </c>
      <c r="E26" s="31" t="s">
        <v>28</v>
      </c>
      <c r="F26" s="62">
        <f>'PIP Proposal _ FY 2026-27'!X27</f>
        <v>3988.0016000000001</v>
      </c>
      <c r="G26" s="62">
        <f>'PIP Proposal _ FY 2026-27'!AI27</f>
        <v>0</v>
      </c>
      <c r="H26" s="62">
        <f>'PIP Proposal _ FY 2026-27'!AJ27</f>
        <v>0</v>
      </c>
      <c r="I26" s="62">
        <f>'PIP Proposal _ FY 2026-27'!AK27</f>
        <v>0</v>
      </c>
      <c r="J26" s="62">
        <f>'PIP Proposal _ FY 2026-27'!AL27</f>
        <v>0</v>
      </c>
      <c r="K26" s="62">
        <f>'PIP Proposal _ FY 2026-27'!AM27</f>
        <v>0</v>
      </c>
      <c r="L26" s="62">
        <f>'PIP Proposal _ FY 2026-27'!AN27</f>
        <v>0</v>
      </c>
      <c r="M26" s="62">
        <f>'PIP Proposal _ FY 2026-27'!AO27</f>
        <v>0</v>
      </c>
      <c r="N26" s="63">
        <f>'PIP Proposal _ FY 2026-27'!AP27</f>
        <v>0</v>
      </c>
    </row>
    <row r="27" spans="1:14" ht="30" x14ac:dyDescent="0.25">
      <c r="A27" s="618"/>
      <c r="B27" s="616"/>
      <c r="C27" s="616"/>
      <c r="D27" s="29">
        <v>22</v>
      </c>
      <c r="E27" s="31" t="s">
        <v>29</v>
      </c>
      <c r="F27" s="62">
        <f>'PIP Proposal _ FY 2026-27'!X28</f>
        <v>1810.7069952904098</v>
      </c>
      <c r="G27" s="62">
        <f>'PIP Proposal _ FY 2026-27'!AI28</f>
        <v>0</v>
      </c>
      <c r="H27" s="62">
        <f>'PIP Proposal _ FY 2026-27'!AJ28</f>
        <v>0</v>
      </c>
      <c r="I27" s="62">
        <f>'PIP Proposal _ FY 2026-27'!AK28</f>
        <v>0</v>
      </c>
      <c r="J27" s="62">
        <f>'PIP Proposal _ FY 2026-27'!AL28</f>
        <v>0</v>
      </c>
      <c r="K27" s="62">
        <f>'PIP Proposal _ FY 2026-27'!AM28</f>
        <v>0</v>
      </c>
      <c r="L27" s="62">
        <f>'PIP Proposal _ FY 2026-27'!AN28</f>
        <v>0</v>
      </c>
      <c r="M27" s="62">
        <f>'PIP Proposal _ FY 2026-27'!AO28</f>
        <v>0</v>
      </c>
      <c r="N27" s="63">
        <f>'PIP Proposal _ FY 2026-27'!AP28</f>
        <v>0</v>
      </c>
    </row>
    <row r="28" spans="1:14" x14ac:dyDescent="0.25">
      <c r="A28" s="618"/>
      <c r="B28" s="616"/>
      <c r="C28" s="616"/>
      <c r="D28" s="29">
        <v>23</v>
      </c>
      <c r="E28" s="31" t="s">
        <v>30</v>
      </c>
      <c r="F28" s="62">
        <f>'PIP Proposal _ FY 2026-27'!X29</f>
        <v>26.5</v>
      </c>
      <c r="G28" s="62">
        <f>'PIP Proposal _ FY 2026-27'!AI29</f>
        <v>0</v>
      </c>
      <c r="H28" s="62">
        <f>'PIP Proposal _ FY 2026-27'!AJ29</f>
        <v>0</v>
      </c>
      <c r="I28" s="62">
        <f>'PIP Proposal _ FY 2026-27'!AK29</f>
        <v>0</v>
      </c>
      <c r="J28" s="62">
        <f>'PIP Proposal _ FY 2026-27'!AL29</f>
        <v>0</v>
      </c>
      <c r="K28" s="62">
        <f>'PIP Proposal _ FY 2026-27'!AM29</f>
        <v>0</v>
      </c>
      <c r="L28" s="62">
        <f>'PIP Proposal _ FY 2026-27'!AN29</f>
        <v>0</v>
      </c>
      <c r="M28" s="62">
        <f>'PIP Proposal _ FY 2026-27'!AO29</f>
        <v>0</v>
      </c>
      <c r="N28" s="63">
        <f>'PIP Proposal _ FY 2026-27'!AP29</f>
        <v>0</v>
      </c>
    </row>
    <row r="29" spans="1:14" x14ac:dyDescent="0.25">
      <c r="A29" s="618"/>
      <c r="B29" s="616"/>
      <c r="C29" s="616"/>
      <c r="D29" s="29">
        <v>24</v>
      </c>
      <c r="E29" s="31" t="s">
        <v>31</v>
      </c>
      <c r="F29" s="62">
        <f>'PIP Proposal _ FY 2026-27'!X30</f>
        <v>4203.4699963999992</v>
      </c>
      <c r="G29" s="62">
        <f>'PIP Proposal _ FY 2026-27'!AI30</f>
        <v>0</v>
      </c>
      <c r="H29" s="62">
        <f>'PIP Proposal _ FY 2026-27'!AJ30</f>
        <v>0</v>
      </c>
      <c r="I29" s="62">
        <f>'PIP Proposal _ FY 2026-27'!AK30</f>
        <v>0</v>
      </c>
      <c r="J29" s="62">
        <f>'PIP Proposal _ FY 2026-27'!AL30</f>
        <v>0</v>
      </c>
      <c r="K29" s="62">
        <f>'PIP Proposal _ FY 2026-27'!AM30</f>
        <v>0</v>
      </c>
      <c r="L29" s="62">
        <f>'PIP Proposal _ FY 2026-27'!AN30</f>
        <v>0</v>
      </c>
      <c r="M29" s="62">
        <f>'PIP Proposal _ FY 2026-27'!AO30</f>
        <v>0</v>
      </c>
      <c r="N29" s="63">
        <f>'PIP Proposal _ FY 2026-27'!AP30</f>
        <v>0</v>
      </c>
    </row>
    <row r="30" spans="1:14" x14ac:dyDescent="0.25">
      <c r="A30" s="618"/>
      <c r="B30" s="616"/>
      <c r="C30" s="616"/>
      <c r="D30" s="29">
        <v>25</v>
      </c>
      <c r="E30" s="31" t="s">
        <v>32</v>
      </c>
      <c r="F30" s="62">
        <f>'PIP Proposal _ FY 2026-27'!X31</f>
        <v>0</v>
      </c>
      <c r="G30" s="62">
        <f>'PIP Proposal _ FY 2026-27'!AI31</f>
        <v>0</v>
      </c>
      <c r="H30" s="62">
        <f>'PIP Proposal _ FY 2026-27'!AJ31</f>
        <v>0</v>
      </c>
      <c r="I30" s="62">
        <f>'PIP Proposal _ FY 2026-27'!AK31</f>
        <v>0</v>
      </c>
      <c r="J30" s="62">
        <f>'PIP Proposal _ FY 2026-27'!AL31</f>
        <v>0</v>
      </c>
      <c r="K30" s="62">
        <f>'PIP Proposal _ FY 2026-27'!AM31</f>
        <v>0</v>
      </c>
      <c r="L30" s="62">
        <f>'PIP Proposal _ FY 2026-27'!AN31</f>
        <v>0</v>
      </c>
      <c r="M30" s="62">
        <f>'PIP Proposal _ FY 2026-27'!AO31</f>
        <v>0</v>
      </c>
      <c r="N30" s="63">
        <f>'PIP Proposal _ FY 2026-27'!AP31</f>
        <v>0</v>
      </c>
    </row>
    <row r="31" spans="1:14" x14ac:dyDescent="0.25">
      <c r="A31" s="618"/>
      <c r="B31" s="616"/>
      <c r="C31" s="616"/>
      <c r="D31" s="29">
        <v>26</v>
      </c>
      <c r="E31" s="31" t="s">
        <v>33</v>
      </c>
      <c r="F31" s="62">
        <f>'PIP Proposal _ FY 2026-27'!X32</f>
        <v>131.00239920000001</v>
      </c>
      <c r="G31" s="62">
        <f>'PIP Proposal _ FY 2026-27'!AI32</f>
        <v>0</v>
      </c>
      <c r="H31" s="62">
        <f>'PIP Proposal _ FY 2026-27'!AJ32</f>
        <v>0</v>
      </c>
      <c r="I31" s="62">
        <f>'PIP Proposal _ FY 2026-27'!AK32</f>
        <v>0</v>
      </c>
      <c r="J31" s="62">
        <f>'PIP Proposal _ FY 2026-27'!AL32</f>
        <v>0</v>
      </c>
      <c r="K31" s="62">
        <f>'PIP Proposal _ FY 2026-27'!AM32</f>
        <v>0</v>
      </c>
      <c r="L31" s="62">
        <f>'PIP Proposal _ FY 2026-27'!AN32</f>
        <v>0</v>
      </c>
      <c r="M31" s="62">
        <f>'PIP Proposal _ FY 2026-27'!AO32</f>
        <v>0</v>
      </c>
      <c r="N31" s="63">
        <f>'PIP Proposal _ FY 2026-27'!AP32</f>
        <v>0</v>
      </c>
    </row>
    <row r="32" spans="1:14" x14ac:dyDescent="0.25">
      <c r="A32" s="618"/>
      <c r="B32" s="616"/>
      <c r="C32" s="616"/>
      <c r="D32" s="29">
        <v>27</v>
      </c>
      <c r="E32" s="31" t="s">
        <v>34</v>
      </c>
      <c r="F32" s="62">
        <f>'PIP Proposal _ FY 2026-27'!X33</f>
        <v>881.59999999999991</v>
      </c>
      <c r="G32" s="62">
        <f>'PIP Proposal _ FY 2026-27'!AI33</f>
        <v>0</v>
      </c>
      <c r="H32" s="62">
        <f>'PIP Proposal _ FY 2026-27'!AJ33</f>
        <v>0</v>
      </c>
      <c r="I32" s="62">
        <f>'PIP Proposal _ FY 2026-27'!AK33</f>
        <v>0</v>
      </c>
      <c r="J32" s="62">
        <f>'PIP Proposal _ FY 2026-27'!AL33</f>
        <v>0</v>
      </c>
      <c r="K32" s="62">
        <f>'PIP Proposal _ FY 2026-27'!AM33</f>
        <v>0</v>
      </c>
      <c r="L32" s="62">
        <f>'PIP Proposal _ FY 2026-27'!AN33</f>
        <v>0</v>
      </c>
      <c r="M32" s="62">
        <f>'PIP Proposal _ FY 2026-27'!AO33</f>
        <v>0</v>
      </c>
      <c r="N32" s="63">
        <f>'PIP Proposal _ FY 2026-27'!AP33</f>
        <v>0</v>
      </c>
    </row>
    <row r="33" spans="1:14" ht="30" x14ac:dyDescent="0.25">
      <c r="A33" s="618"/>
      <c r="B33" s="616"/>
      <c r="C33" s="616"/>
      <c r="D33" s="29">
        <v>28</v>
      </c>
      <c r="E33" s="31" t="s">
        <v>10</v>
      </c>
      <c r="F33" s="62">
        <f>'PIP Proposal _ FY 2026-27'!X34</f>
        <v>2090.2575257252061</v>
      </c>
      <c r="G33" s="62">
        <f>'PIP Proposal _ FY 2026-27'!AI34</f>
        <v>0</v>
      </c>
      <c r="H33" s="62">
        <f>'PIP Proposal _ FY 2026-27'!AJ34</f>
        <v>0</v>
      </c>
      <c r="I33" s="62">
        <f>'PIP Proposal _ FY 2026-27'!AK34</f>
        <v>0</v>
      </c>
      <c r="J33" s="62">
        <f>'PIP Proposal _ FY 2026-27'!AL34</f>
        <v>0</v>
      </c>
      <c r="K33" s="62">
        <f>'PIP Proposal _ FY 2026-27'!AM34</f>
        <v>0</v>
      </c>
      <c r="L33" s="62">
        <f>'PIP Proposal _ FY 2026-27'!AN34</f>
        <v>0</v>
      </c>
      <c r="M33" s="62">
        <f>'PIP Proposal _ FY 2026-27'!AO34</f>
        <v>0</v>
      </c>
      <c r="N33" s="63">
        <f>'PIP Proposal _ FY 2026-27'!AP34</f>
        <v>0</v>
      </c>
    </row>
    <row r="34" spans="1:14" x14ac:dyDescent="0.25">
      <c r="A34" s="618"/>
      <c r="B34" s="616"/>
      <c r="C34" s="616"/>
      <c r="D34" s="29">
        <v>29</v>
      </c>
      <c r="E34" s="31" t="s">
        <v>334</v>
      </c>
      <c r="F34" s="62">
        <f>'PIP Proposal _ FY 2026-27'!X35</f>
        <v>0</v>
      </c>
      <c r="G34" s="62">
        <f>'PIP Proposal _ FY 2026-27'!AI35</f>
        <v>0</v>
      </c>
      <c r="H34" s="62">
        <f>'PIP Proposal _ FY 2026-27'!AJ35</f>
        <v>0</v>
      </c>
      <c r="I34" s="62">
        <f>'PIP Proposal _ FY 2026-27'!AK35</f>
        <v>0</v>
      </c>
      <c r="J34" s="62">
        <f>'PIP Proposal _ FY 2026-27'!AL35</f>
        <v>0</v>
      </c>
      <c r="K34" s="62">
        <f>'PIP Proposal _ FY 2026-27'!AM35</f>
        <v>0</v>
      </c>
      <c r="L34" s="62">
        <f>'PIP Proposal _ FY 2026-27'!AN35</f>
        <v>0</v>
      </c>
      <c r="M34" s="62">
        <f>'PIP Proposal _ FY 2026-27'!AO35</f>
        <v>0</v>
      </c>
      <c r="N34" s="63">
        <f>'PIP Proposal _ FY 2026-27'!AP35</f>
        <v>0</v>
      </c>
    </row>
    <row r="35" spans="1:14" x14ac:dyDescent="0.25">
      <c r="A35" s="618"/>
      <c r="B35" s="616"/>
      <c r="C35" s="616"/>
      <c r="D35" s="29">
        <v>30</v>
      </c>
      <c r="E35" s="31" t="s">
        <v>35</v>
      </c>
      <c r="F35" s="62">
        <f>'PIP Proposal _ FY 2026-27'!X36</f>
        <v>0</v>
      </c>
      <c r="G35" s="62">
        <f>'PIP Proposal _ FY 2026-27'!AI36</f>
        <v>0</v>
      </c>
      <c r="H35" s="62">
        <f>'PIP Proposal _ FY 2026-27'!AJ36</f>
        <v>0</v>
      </c>
      <c r="I35" s="62">
        <f>'PIP Proposal _ FY 2026-27'!AK36</f>
        <v>0</v>
      </c>
      <c r="J35" s="62">
        <f>'PIP Proposal _ FY 2026-27'!AL36</f>
        <v>0</v>
      </c>
      <c r="K35" s="62">
        <f>'PIP Proposal _ FY 2026-27'!AM36</f>
        <v>0</v>
      </c>
      <c r="L35" s="62">
        <f>'PIP Proposal _ FY 2026-27'!AN36</f>
        <v>0</v>
      </c>
      <c r="M35" s="62">
        <f>'PIP Proposal _ FY 2026-27'!AO36</f>
        <v>0</v>
      </c>
      <c r="N35" s="63">
        <f>'PIP Proposal _ FY 2026-27'!AP36</f>
        <v>0</v>
      </c>
    </row>
    <row r="36" spans="1:14" x14ac:dyDescent="0.25">
      <c r="A36" s="618"/>
      <c r="B36" s="616"/>
      <c r="C36" s="616"/>
      <c r="D36" s="29">
        <v>31</v>
      </c>
      <c r="E36" s="31" t="s">
        <v>22</v>
      </c>
      <c r="F36" s="65"/>
      <c r="G36" s="65"/>
      <c r="H36" s="65"/>
      <c r="I36" s="65"/>
      <c r="J36" s="65"/>
      <c r="K36" s="65"/>
      <c r="L36" s="65"/>
      <c r="M36" s="65"/>
      <c r="N36" s="66"/>
    </row>
    <row r="37" spans="1:14" x14ac:dyDescent="0.25">
      <c r="A37" s="618"/>
      <c r="B37" s="616" t="s">
        <v>36</v>
      </c>
      <c r="C37" s="616" t="s">
        <v>37</v>
      </c>
      <c r="D37" s="29">
        <v>32</v>
      </c>
      <c r="E37" s="31" t="s">
        <v>38</v>
      </c>
      <c r="F37" s="62">
        <f>'PIP Proposal _ FY 2026-27'!X38</f>
        <v>1595.3178989999999</v>
      </c>
      <c r="G37" s="62">
        <f>'PIP Proposal _ FY 2026-27'!AI38</f>
        <v>0</v>
      </c>
      <c r="H37" s="62">
        <f>'PIP Proposal _ FY 2026-27'!AJ38</f>
        <v>0</v>
      </c>
      <c r="I37" s="62">
        <f>'PIP Proposal _ FY 2026-27'!AK38</f>
        <v>0</v>
      </c>
      <c r="J37" s="62">
        <f>'PIP Proposal _ FY 2026-27'!AL38</f>
        <v>0</v>
      </c>
      <c r="K37" s="62">
        <f>'PIP Proposal _ FY 2026-27'!AM38</f>
        <v>0</v>
      </c>
      <c r="L37" s="62">
        <f>'PIP Proposal _ FY 2026-27'!AN38</f>
        <v>0</v>
      </c>
      <c r="M37" s="62">
        <f>'PIP Proposal _ FY 2026-27'!AO38</f>
        <v>0</v>
      </c>
      <c r="N37" s="63">
        <f>'PIP Proposal _ FY 2026-27'!AP38</f>
        <v>0</v>
      </c>
    </row>
    <row r="38" spans="1:14" x14ac:dyDescent="0.25">
      <c r="A38" s="618"/>
      <c r="B38" s="616"/>
      <c r="C38" s="616"/>
      <c r="D38" s="29">
        <v>33</v>
      </c>
      <c r="E38" s="31" t="s">
        <v>335</v>
      </c>
      <c r="F38" s="62">
        <f>'PIP Proposal _ FY 2026-27'!X39</f>
        <v>260</v>
      </c>
      <c r="G38" s="62">
        <f>'PIP Proposal _ FY 2026-27'!AI39</f>
        <v>0</v>
      </c>
      <c r="H38" s="62">
        <f>'PIP Proposal _ FY 2026-27'!AJ39</f>
        <v>0</v>
      </c>
      <c r="I38" s="62">
        <f>'PIP Proposal _ FY 2026-27'!AK39</f>
        <v>0</v>
      </c>
      <c r="J38" s="62">
        <f>'PIP Proposal _ FY 2026-27'!AL39</f>
        <v>0</v>
      </c>
      <c r="K38" s="62">
        <f>'PIP Proposal _ FY 2026-27'!AM39</f>
        <v>0</v>
      </c>
      <c r="L38" s="62">
        <f>'PIP Proposal _ FY 2026-27'!AN39</f>
        <v>0</v>
      </c>
      <c r="M38" s="62">
        <f>'PIP Proposal _ FY 2026-27'!AO39</f>
        <v>0</v>
      </c>
      <c r="N38" s="63">
        <f>'PIP Proposal _ FY 2026-27'!AP39</f>
        <v>0</v>
      </c>
    </row>
    <row r="39" spans="1:14" x14ac:dyDescent="0.25">
      <c r="A39" s="618"/>
      <c r="B39" s="616"/>
      <c r="C39" s="616"/>
      <c r="D39" s="29">
        <v>34</v>
      </c>
      <c r="E39" s="31" t="s">
        <v>39</v>
      </c>
      <c r="F39" s="62">
        <f>'PIP Proposal _ FY 2026-27'!X40</f>
        <v>360.2697</v>
      </c>
      <c r="G39" s="62">
        <f>'PIP Proposal _ FY 2026-27'!AI40</f>
        <v>0</v>
      </c>
      <c r="H39" s="62">
        <f>'PIP Proposal _ FY 2026-27'!AJ40</f>
        <v>0</v>
      </c>
      <c r="I39" s="62">
        <f>'PIP Proposal _ FY 2026-27'!AK40</f>
        <v>0</v>
      </c>
      <c r="J39" s="62">
        <f>'PIP Proposal _ FY 2026-27'!AL40</f>
        <v>0</v>
      </c>
      <c r="K39" s="62">
        <f>'PIP Proposal _ FY 2026-27'!AM40</f>
        <v>0</v>
      </c>
      <c r="L39" s="62">
        <f>'PIP Proposal _ FY 2026-27'!AN40</f>
        <v>0</v>
      </c>
      <c r="M39" s="62">
        <f>'PIP Proposal _ FY 2026-27'!AO40</f>
        <v>0</v>
      </c>
      <c r="N39" s="63">
        <f>'PIP Proposal _ FY 2026-27'!AP40</f>
        <v>0</v>
      </c>
    </row>
    <row r="40" spans="1:14" x14ac:dyDescent="0.25">
      <c r="A40" s="618"/>
      <c r="B40" s="616" t="s">
        <v>40</v>
      </c>
      <c r="C40" s="616" t="s">
        <v>41</v>
      </c>
      <c r="D40" s="29">
        <v>35</v>
      </c>
      <c r="E40" s="52" t="s">
        <v>336</v>
      </c>
      <c r="F40" s="62">
        <f>'PIP Proposal _ FY 2026-27'!X41</f>
        <v>9</v>
      </c>
      <c r="G40" s="62">
        <f>'PIP Proposal _ FY 2026-27'!AI41</f>
        <v>0</v>
      </c>
      <c r="H40" s="62">
        <f>'PIP Proposal _ FY 2026-27'!AJ41</f>
        <v>0</v>
      </c>
      <c r="I40" s="62">
        <f>'PIP Proposal _ FY 2026-27'!AK41</f>
        <v>0</v>
      </c>
      <c r="J40" s="62">
        <f>'PIP Proposal _ FY 2026-27'!AL41</f>
        <v>0</v>
      </c>
      <c r="K40" s="62">
        <f>'PIP Proposal _ FY 2026-27'!AM41</f>
        <v>0</v>
      </c>
      <c r="L40" s="62">
        <f>'PIP Proposal _ FY 2026-27'!AN41</f>
        <v>0</v>
      </c>
      <c r="M40" s="62">
        <f>'PIP Proposal _ FY 2026-27'!AO41</f>
        <v>0</v>
      </c>
      <c r="N40" s="63">
        <f>'PIP Proposal _ FY 2026-27'!AP41</f>
        <v>0</v>
      </c>
    </row>
    <row r="41" spans="1:14" x14ac:dyDescent="0.25">
      <c r="A41" s="618"/>
      <c r="B41" s="617"/>
      <c r="C41" s="617"/>
      <c r="D41" s="29">
        <v>36</v>
      </c>
      <c r="E41" s="52" t="s">
        <v>362</v>
      </c>
      <c r="F41" s="62">
        <f>'PIP Proposal _ FY 2026-27'!X42</f>
        <v>1245.12731816</v>
      </c>
      <c r="G41" s="62">
        <f>'PIP Proposal _ FY 2026-27'!AI42</f>
        <v>0</v>
      </c>
      <c r="H41" s="62">
        <f>'PIP Proposal _ FY 2026-27'!AJ42</f>
        <v>0</v>
      </c>
      <c r="I41" s="62">
        <f>'PIP Proposal _ FY 2026-27'!AK42</f>
        <v>0</v>
      </c>
      <c r="J41" s="62">
        <f>'PIP Proposal _ FY 2026-27'!AL42</f>
        <v>0</v>
      </c>
      <c r="K41" s="62">
        <f>'PIP Proposal _ FY 2026-27'!AM42</f>
        <v>0</v>
      </c>
      <c r="L41" s="62">
        <f>'PIP Proposal _ FY 2026-27'!AN42</f>
        <v>0</v>
      </c>
      <c r="M41" s="62">
        <f>'PIP Proposal _ FY 2026-27'!AO42</f>
        <v>0</v>
      </c>
      <c r="N41" s="63">
        <f>'PIP Proposal _ FY 2026-27'!AP42</f>
        <v>0</v>
      </c>
    </row>
    <row r="42" spans="1:14" x14ac:dyDescent="0.25">
      <c r="A42" s="618"/>
      <c r="B42" s="617"/>
      <c r="C42" s="617"/>
      <c r="D42" s="29">
        <v>37</v>
      </c>
      <c r="E42" s="31" t="s">
        <v>42</v>
      </c>
      <c r="F42" s="62">
        <f>'PIP Proposal _ FY 2026-27'!X43</f>
        <v>0</v>
      </c>
      <c r="G42" s="62">
        <f>'PIP Proposal _ FY 2026-27'!AI43</f>
        <v>0</v>
      </c>
      <c r="H42" s="62">
        <f>'PIP Proposal _ FY 2026-27'!AJ43</f>
        <v>0</v>
      </c>
      <c r="I42" s="62">
        <f>'PIP Proposal _ FY 2026-27'!AK43</f>
        <v>0</v>
      </c>
      <c r="J42" s="62">
        <f>'PIP Proposal _ FY 2026-27'!AL43</f>
        <v>0</v>
      </c>
      <c r="K42" s="62">
        <f>'PIP Proposal _ FY 2026-27'!AM43</f>
        <v>0</v>
      </c>
      <c r="L42" s="62">
        <f>'PIP Proposal _ FY 2026-27'!AN43</f>
        <v>0</v>
      </c>
      <c r="M42" s="62">
        <f>'PIP Proposal _ FY 2026-27'!AO43</f>
        <v>0</v>
      </c>
      <c r="N42" s="63">
        <f>'PIP Proposal _ FY 2026-27'!AP43</f>
        <v>0</v>
      </c>
    </row>
    <row r="43" spans="1:14" x14ac:dyDescent="0.25">
      <c r="A43" s="618"/>
      <c r="B43" s="617"/>
      <c r="C43" s="617"/>
      <c r="D43" s="29">
        <v>38</v>
      </c>
      <c r="E43" s="52" t="s">
        <v>309</v>
      </c>
      <c r="F43" s="62">
        <f>'PIP Proposal _ FY 2026-27'!X44</f>
        <v>805.84400000000005</v>
      </c>
      <c r="G43" s="62">
        <f>'PIP Proposal _ FY 2026-27'!AI44</f>
        <v>0</v>
      </c>
      <c r="H43" s="62">
        <f>'PIP Proposal _ FY 2026-27'!AJ44</f>
        <v>0</v>
      </c>
      <c r="I43" s="62">
        <f>'PIP Proposal _ FY 2026-27'!AK44</f>
        <v>0</v>
      </c>
      <c r="J43" s="62">
        <f>'PIP Proposal _ FY 2026-27'!AL44</f>
        <v>0</v>
      </c>
      <c r="K43" s="62">
        <f>'PIP Proposal _ FY 2026-27'!AM44</f>
        <v>0</v>
      </c>
      <c r="L43" s="62">
        <f>'PIP Proposal _ FY 2026-27'!AN44</f>
        <v>0</v>
      </c>
      <c r="M43" s="62">
        <f>'PIP Proposal _ FY 2026-27'!AO44</f>
        <v>0</v>
      </c>
      <c r="N43" s="63">
        <f>'PIP Proposal _ FY 2026-27'!AP44</f>
        <v>0</v>
      </c>
    </row>
    <row r="44" spans="1:14" ht="30" x14ac:dyDescent="0.25">
      <c r="A44" s="618"/>
      <c r="B44" s="617"/>
      <c r="C44" s="617"/>
      <c r="D44" s="29">
        <v>39</v>
      </c>
      <c r="E44" s="31" t="s">
        <v>43</v>
      </c>
      <c r="F44" s="62">
        <f>'PIP Proposal _ FY 2026-27'!X45</f>
        <v>0</v>
      </c>
      <c r="G44" s="62">
        <f>'PIP Proposal _ FY 2026-27'!AI45</f>
        <v>0</v>
      </c>
      <c r="H44" s="62">
        <f>'PIP Proposal _ FY 2026-27'!AJ45</f>
        <v>0</v>
      </c>
      <c r="I44" s="62">
        <f>'PIP Proposal _ FY 2026-27'!AK45</f>
        <v>0</v>
      </c>
      <c r="J44" s="62">
        <f>'PIP Proposal _ FY 2026-27'!AL45</f>
        <v>0</v>
      </c>
      <c r="K44" s="62">
        <f>'PIP Proposal _ FY 2026-27'!AM45</f>
        <v>0</v>
      </c>
      <c r="L44" s="62">
        <f>'PIP Proposal _ FY 2026-27'!AN45</f>
        <v>0</v>
      </c>
      <c r="M44" s="62">
        <f>'PIP Proposal _ FY 2026-27'!AO45</f>
        <v>0</v>
      </c>
      <c r="N44" s="63">
        <f>'PIP Proposal _ FY 2026-27'!AP45</f>
        <v>0</v>
      </c>
    </row>
    <row r="45" spans="1:14" x14ac:dyDescent="0.25">
      <c r="A45" s="618"/>
      <c r="B45" s="617"/>
      <c r="C45" s="617"/>
      <c r="D45" s="29">
        <v>40</v>
      </c>
      <c r="E45" s="31" t="s">
        <v>44</v>
      </c>
      <c r="F45" s="62">
        <f>'PIP Proposal _ FY 2026-27'!X46</f>
        <v>0</v>
      </c>
      <c r="G45" s="62">
        <f>'PIP Proposal _ FY 2026-27'!AI46</f>
        <v>0</v>
      </c>
      <c r="H45" s="62">
        <f>'PIP Proposal _ FY 2026-27'!AJ46</f>
        <v>0</v>
      </c>
      <c r="I45" s="62">
        <f>'PIP Proposal _ FY 2026-27'!AK46</f>
        <v>0</v>
      </c>
      <c r="J45" s="62">
        <f>'PIP Proposal _ FY 2026-27'!AL46</f>
        <v>0</v>
      </c>
      <c r="K45" s="62">
        <f>'PIP Proposal _ FY 2026-27'!AM46</f>
        <v>0</v>
      </c>
      <c r="L45" s="62">
        <f>'PIP Proposal _ FY 2026-27'!AN46</f>
        <v>0</v>
      </c>
      <c r="M45" s="62">
        <f>'PIP Proposal _ FY 2026-27'!AO46</f>
        <v>0</v>
      </c>
      <c r="N45" s="63">
        <f>'PIP Proposal _ FY 2026-27'!AP46</f>
        <v>0</v>
      </c>
    </row>
    <row r="46" spans="1:14" x14ac:dyDescent="0.25">
      <c r="A46" s="618"/>
      <c r="B46" s="617"/>
      <c r="C46" s="617"/>
      <c r="D46" s="29">
        <v>41</v>
      </c>
      <c r="E46" s="31" t="s">
        <v>22</v>
      </c>
      <c r="F46" s="65"/>
      <c r="G46" s="65"/>
      <c r="H46" s="65"/>
      <c r="I46" s="65"/>
      <c r="J46" s="65"/>
      <c r="K46" s="65"/>
      <c r="L46" s="65"/>
      <c r="M46" s="65"/>
      <c r="N46" s="66"/>
    </row>
    <row r="47" spans="1:14" x14ac:dyDescent="0.25">
      <c r="A47" s="618"/>
      <c r="B47" s="616" t="s">
        <v>45</v>
      </c>
      <c r="C47" s="616" t="s">
        <v>46</v>
      </c>
      <c r="D47" s="29">
        <v>42</v>
      </c>
      <c r="E47" s="31" t="s">
        <v>47</v>
      </c>
      <c r="F47" s="62">
        <f>'PIP Proposal _ FY 2026-27'!X48</f>
        <v>1714.848</v>
      </c>
      <c r="G47" s="62">
        <f>'PIP Proposal _ FY 2026-27'!AI48</f>
        <v>0</v>
      </c>
      <c r="H47" s="62">
        <f>'PIP Proposal _ FY 2026-27'!AJ48</f>
        <v>0</v>
      </c>
      <c r="I47" s="62">
        <f>'PIP Proposal _ FY 2026-27'!AK48</f>
        <v>0</v>
      </c>
      <c r="J47" s="62">
        <f>'PIP Proposal _ FY 2026-27'!AL48</f>
        <v>0</v>
      </c>
      <c r="K47" s="62">
        <f>'PIP Proposal _ FY 2026-27'!AM48</f>
        <v>0</v>
      </c>
      <c r="L47" s="62">
        <f>'PIP Proposal _ FY 2026-27'!AN48</f>
        <v>0</v>
      </c>
      <c r="M47" s="62">
        <f>'PIP Proposal _ FY 2026-27'!AO48</f>
        <v>0</v>
      </c>
      <c r="N47" s="63">
        <f>'PIP Proposal _ FY 2026-27'!AP48</f>
        <v>0</v>
      </c>
    </row>
    <row r="48" spans="1:14" x14ac:dyDescent="0.25">
      <c r="A48" s="618"/>
      <c r="B48" s="616"/>
      <c r="C48" s="616"/>
      <c r="D48" s="29">
        <v>43</v>
      </c>
      <c r="E48" s="31" t="s">
        <v>48</v>
      </c>
      <c r="F48" s="62">
        <f>'PIP Proposal _ FY 2026-27'!X49</f>
        <v>44.822000000000003</v>
      </c>
      <c r="G48" s="62">
        <f>'PIP Proposal _ FY 2026-27'!AI49</f>
        <v>0</v>
      </c>
      <c r="H48" s="62">
        <f>'PIP Proposal _ FY 2026-27'!AJ49</f>
        <v>0</v>
      </c>
      <c r="I48" s="62">
        <f>'PIP Proposal _ FY 2026-27'!AK49</f>
        <v>0</v>
      </c>
      <c r="J48" s="62">
        <f>'PIP Proposal _ FY 2026-27'!AL49</f>
        <v>0</v>
      </c>
      <c r="K48" s="62">
        <f>'PIP Proposal _ FY 2026-27'!AM49</f>
        <v>0</v>
      </c>
      <c r="L48" s="62">
        <f>'PIP Proposal _ FY 2026-27'!AN49</f>
        <v>0</v>
      </c>
      <c r="M48" s="62">
        <f>'PIP Proposal _ FY 2026-27'!AO49</f>
        <v>0</v>
      </c>
      <c r="N48" s="63">
        <f>'PIP Proposal _ FY 2026-27'!AP49</f>
        <v>0</v>
      </c>
    </row>
    <row r="49" spans="1:14" x14ac:dyDescent="0.25">
      <c r="A49" s="618"/>
      <c r="B49" s="616"/>
      <c r="C49" s="616"/>
      <c r="D49" s="29">
        <v>44</v>
      </c>
      <c r="E49" s="31" t="s">
        <v>49</v>
      </c>
      <c r="F49" s="62">
        <f>'PIP Proposal _ FY 2026-27'!X50</f>
        <v>601.26</v>
      </c>
      <c r="G49" s="62">
        <f>'PIP Proposal _ FY 2026-27'!AI50</f>
        <v>0</v>
      </c>
      <c r="H49" s="62">
        <f>'PIP Proposal _ FY 2026-27'!AJ50</f>
        <v>0</v>
      </c>
      <c r="I49" s="62">
        <f>'PIP Proposal _ FY 2026-27'!AK50</f>
        <v>0</v>
      </c>
      <c r="J49" s="62">
        <f>'PIP Proposal _ FY 2026-27'!AL50</f>
        <v>0</v>
      </c>
      <c r="K49" s="62">
        <f>'PIP Proposal _ FY 2026-27'!AM50</f>
        <v>0</v>
      </c>
      <c r="L49" s="62">
        <f>'PIP Proposal _ FY 2026-27'!AN50</f>
        <v>0</v>
      </c>
      <c r="M49" s="62">
        <f>'PIP Proposal _ FY 2026-27'!AO50</f>
        <v>0</v>
      </c>
      <c r="N49" s="63">
        <f>'PIP Proposal _ FY 2026-27'!AP50</f>
        <v>0</v>
      </c>
    </row>
    <row r="50" spans="1:14" x14ac:dyDescent="0.25">
      <c r="A50" s="618"/>
      <c r="B50" s="616"/>
      <c r="C50" s="616"/>
      <c r="D50" s="29">
        <v>45</v>
      </c>
      <c r="E50" s="31" t="s">
        <v>50</v>
      </c>
      <c r="F50" s="62">
        <f>'PIP Proposal _ FY 2026-27'!X51</f>
        <v>0</v>
      </c>
      <c r="G50" s="62">
        <f>'PIP Proposal _ FY 2026-27'!AI51</f>
        <v>0</v>
      </c>
      <c r="H50" s="62">
        <f>'PIP Proposal _ FY 2026-27'!AJ51</f>
        <v>0</v>
      </c>
      <c r="I50" s="62">
        <f>'PIP Proposal _ FY 2026-27'!AK51</f>
        <v>0</v>
      </c>
      <c r="J50" s="62">
        <f>'PIP Proposal _ FY 2026-27'!AL51</f>
        <v>0</v>
      </c>
      <c r="K50" s="62">
        <f>'PIP Proposal _ FY 2026-27'!AM51</f>
        <v>0</v>
      </c>
      <c r="L50" s="62">
        <f>'PIP Proposal _ FY 2026-27'!AN51</f>
        <v>0</v>
      </c>
      <c r="M50" s="62">
        <f>'PIP Proposal _ FY 2026-27'!AO51</f>
        <v>0</v>
      </c>
      <c r="N50" s="63">
        <f>'PIP Proposal _ FY 2026-27'!AP51</f>
        <v>0</v>
      </c>
    </row>
    <row r="51" spans="1:14" x14ac:dyDescent="0.25">
      <c r="A51" s="618"/>
      <c r="B51" s="616"/>
      <c r="C51" s="616"/>
      <c r="D51" s="29">
        <v>46</v>
      </c>
      <c r="E51" s="31" t="s">
        <v>337</v>
      </c>
      <c r="F51" s="62">
        <f>'PIP Proposal _ FY 2026-27'!X52</f>
        <v>0</v>
      </c>
      <c r="G51" s="62">
        <f>'PIP Proposal _ FY 2026-27'!AI52</f>
        <v>0</v>
      </c>
      <c r="H51" s="62">
        <f>'PIP Proposal _ FY 2026-27'!AJ52</f>
        <v>0</v>
      </c>
      <c r="I51" s="62">
        <f>'PIP Proposal _ FY 2026-27'!AK52</f>
        <v>0</v>
      </c>
      <c r="J51" s="62">
        <f>'PIP Proposal _ FY 2026-27'!AL52</f>
        <v>0</v>
      </c>
      <c r="K51" s="62">
        <f>'PIP Proposal _ FY 2026-27'!AM52</f>
        <v>0</v>
      </c>
      <c r="L51" s="62">
        <f>'PIP Proposal _ FY 2026-27'!AN52</f>
        <v>0</v>
      </c>
      <c r="M51" s="62">
        <f>'PIP Proposal _ FY 2026-27'!AO52</f>
        <v>0</v>
      </c>
      <c r="N51" s="63">
        <f>'PIP Proposal _ FY 2026-27'!AP52</f>
        <v>0</v>
      </c>
    </row>
    <row r="52" spans="1:14" x14ac:dyDescent="0.25">
      <c r="A52" s="618"/>
      <c r="B52" s="616"/>
      <c r="C52" s="616"/>
      <c r="D52" s="29">
        <v>47</v>
      </c>
      <c r="E52" s="31" t="s">
        <v>51</v>
      </c>
      <c r="F52" s="62">
        <f>'PIP Proposal _ FY 2026-27'!X53</f>
        <v>118.74</v>
      </c>
      <c r="G52" s="62">
        <f>'PIP Proposal _ FY 2026-27'!AI53</f>
        <v>0</v>
      </c>
      <c r="H52" s="62">
        <f>'PIP Proposal _ FY 2026-27'!AJ53</f>
        <v>0</v>
      </c>
      <c r="I52" s="62">
        <f>'PIP Proposal _ FY 2026-27'!AK53</f>
        <v>0</v>
      </c>
      <c r="J52" s="62">
        <f>'PIP Proposal _ FY 2026-27'!AL53</f>
        <v>0</v>
      </c>
      <c r="K52" s="62">
        <f>'PIP Proposal _ FY 2026-27'!AM53</f>
        <v>0</v>
      </c>
      <c r="L52" s="62">
        <f>'PIP Proposal _ FY 2026-27'!AN53</f>
        <v>0</v>
      </c>
      <c r="M52" s="62">
        <f>'PIP Proposal _ FY 2026-27'!AO53</f>
        <v>0</v>
      </c>
      <c r="N52" s="63">
        <f>'PIP Proposal _ FY 2026-27'!AP53</f>
        <v>0</v>
      </c>
    </row>
    <row r="53" spans="1:14" x14ac:dyDescent="0.25">
      <c r="A53" s="618"/>
      <c r="B53" s="616"/>
      <c r="C53" s="616"/>
      <c r="D53" s="29">
        <v>48</v>
      </c>
      <c r="E53" s="31" t="s">
        <v>52</v>
      </c>
      <c r="F53" s="62">
        <f>'PIP Proposal _ FY 2026-27'!X54</f>
        <v>0</v>
      </c>
      <c r="G53" s="62">
        <f>'PIP Proposal _ FY 2026-27'!AI54</f>
        <v>0</v>
      </c>
      <c r="H53" s="62">
        <f>'PIP Proposal _ FY 2026-27'!AJ54</f>
        <v>0</v>
      </c>
      <c r="I53" s="62">
        <f>'PIP Proposal _ FY 2026-27'!AK54</f>
        <v>0</v>
      </c>
      <c r="J53" s="62">
        <f>'PIP Proposal _ FY 2026-27'!AL54</f>
        <v>0</v>
      </c>
      <c r="K53" s="62">
        <f>'PIP Proposal _ FY 2026-27'!AM54</f>
        <v>0</v>
      </c>
      <c r="L53" s="62">
        <f>'PIP Proposal _ FY 2026-27'!AN54</f>
        <v>0</v>
      </c>
      <c r="M53" s="62">
        <f>'PIP Proposal _ FY 2026-27'!AO54</f>
        <v>0</v>
      </c>
      <c r="N53" s="63">
        <f>'PIP Proposal _ FY 2026-27'!AP54</f>
        <v>0</v>
      </c>
    </row>
    <row r="54" spans="1:14" ht="30" customHeight="1" x14ac:dyDescent="0.25">
      <c r="A54" s="618"/>
      <c r="B54" s="616"/>
      <c r="C54" s="616"/>
      <c r="D54" s="29">
        <v>49</v>
      </c>
      <c r="E54" s="31" t="s">
        <v>338</v>
      </c>
      <c r="F54" s="62">
        <f>'PIP Proposal _ FY 2026-27'!X55</f>
        <v>0</v>
      </c>
      <c r="G54" s="62">
        <f>'PIP Proposal _ FY 2026-27'!AI55</f>
        <v>0</v>
      </c>
      <c r="H54" s="62">
        <f>'PIP Proposal _ FY 2026-27'!AJ55</f>
        <v>0</v>
      </c>
      <c r="I54" s="62">
        <f>'PIP Proposal _ FY 2026-27'!AK55</f>
        <v>0</v>
      </c>
      <c r="J54" s="62">
        <f>'PIP Proposal _ FY 2026-27'!AL55</f>
        <v>0</v>
      </c>
      <c r="K54" s="62">
        <f>'PIP Proposal _ FY 2026-27'!AM55</f>
        <v>0</v>
      </c>
      <c r="L54" s="62">
        <f>'PIP Proposal _ FY 2026-27'!AN55</f>
        <v>0</v>
      </c>
      <c r="M54" s="62">
        <f>'PIP Proposal _ FY 2026-27'!AO55</f>
        <v>0</v>
      </c>
      <c r="N54" s="63">
        <f>'PIP Proposal _ FY 2026-27'!AP55</f>
        <v>0</v>
      </c>
    </row>
    <row r="55" spans="1:14" x14ac:dyDescent="0.25">
      <c r="A55" s="618"/>
      <c r="B55" s="616"/>
      <c r="C55" s="616"/>
      <c r="D55" s="29">
        <v>50</v>
      </c>
      <c r="E55" s="31" t="s">
        <v>53</v>
      </c>
      <c r="F55" s="62">
        <f>'PIP Proposal _ FY 2026-27'!X56</f>
        <v>5.5599999000000002</v>
      </c>
      <c r="G55" s="62">
        <f>'PIP Proposal _ FY 2026-27'!AI56</f>
        <v>0</v>
      </c>
      <c r="H55" s="62">
        <f>'PIP Proposal _ FY 2026-27'!AJ56</f>
        <v>0</v>
      </c>
      <c r="I55" s="62">
        <f>'PIP Proposal _ FY 2026-27'!AK56</f>
        <v>0</v>
      </c>
      <c r="J55" s="62">
        <f>'PIP Proposal _ FY 2026-27'!AL56</f>
        <v>0</v>
      </c>
      <c r="K55" s="62">
        <f>'PIP Proposal _ FY 2026-27'!AM56</f>
        <v>0</v>
      </c>
      <c r="L55" s="62">
        <f>'PIP Proposal _ FY 2026-27'!AN56</f>
        <v>0</v>
      </c>
      <c r="M55" s="62">
        <f>'PIP Proposal _ FY 2026-27'!AO56</f>
        <v>0</v>
      </c>
      <c r="N55" s="63">
        <f>'PIP Proposal _ FY 2026-27'!AP56</f>
        <v>0</v>
      </c>
    </row>
    <row r="56" spans="1:14" x14ac:dyDescent="0.25">
      <c r="A56" s="618"/>
      <c r="B56" s="616"/>
      <c r="C56" s="616"/>
      <c r="D56" s="29">
        <v>51</v>
      </c>
      <c r="E56" s="31" t="s">
        <v>22</v>
      </c>
      <c r="F56" s="65"/>
      <c r="G56" s="65"/>
      <c r="H56" s="65"/>
      <c r="I56" s="65"/>
      <c r="J56" s="65"/>
      <c r="K56" s="65"/>
      <c r="L56" s="65"/>
      <c r="M56" s="65"/>
      <c r="N56" s="66"/>
    </row>
    <row r="57" spans="1:14" x14ac:dyDescent="0.25">
      <c r="A57" s="618"/>
      <c r="B57" s="616" t="s">
        <v>54</v>
      </c>
      <c r="C57" s="616" t="s">
        <v>55</v>
      </c>
      <c r="D57" s="29">
        <v>52</v>
      </c>
      <c r="E57" s="31" t="s">
        <v>56</v>
      </c>
      <c r="F57" s="62">
        <f>'PIP Proposal _ FY 2026-27'!X58</f>
        <v>637.43084999999996</v>
      </c>
      <c r="G57" s="62">
        <f>'PIP Proposal _ FY 2026-27'!AI58</f>
        <v>0</v>
      </c>
      <c r="H57" s="62">
        <f>'PIP Proposal _ FY 2026-27'!AJ58</f>
        <v>0</v>
      </c>
      <c r="I57" s="62">
        <f>'PIP Proposal _ FY 2026-27'!AK58</f>
        <v>0</v>
      </c>
      <c r="J57" s="62">
        <f>'PIP Proposal _ FY 2026-27'!AL58</f>
        <v>0</v>
      </c>
      <c r="K57" s="62">
        <f>'PIP Proposal _ FY 2026-27'!AM58</f>
        <v>0</v>
      </c>
      <c r="L57" s="62">
        <f>'PIP Proposal _ FY 2026-27'!AN58</f>
        <v>0</v>
      </c>
      <c r="M57" s="62">
        <f>'PIP Proposal _ FY 2026-27'!AO58</f>
        <v>0</v>
      </c>
      <c r="N57" s="63">
        <f>'PIP Proposal _ FY 2026-27'!AP58</f>
        <v>0</v>
      </c>
    </row>
    <row r="58" spans="1:14" x14ac:dyDescent="0.25">
      <c r="A58" s="618"/>
      <c r="B58" s="617"/>
      <c r="C58" s="617"/>
      <c r="D58" s="29">
        <v>53</v>
      </c>
      <c r="E58" s="31" t="s">
        <v>57</v>
      </c>
      <c r="F58" s="62">
        <f>'PIP Proposal _ FY 2026-27'!X59</f>
        <v>506.79777200000001</v>
      </c>
      <c r="G58" s="62">
        <f>'PIP Proposal _ FY 2026-27'!AI59</f>
        <v>0</v>
      </c>
      <c r="H58" s="62">
        <f>'PIP Proposal _ FY 2026-27'!AJ59</f>
        <v>0</v>
      </c>
      <c r="I58" s="62">
        <f>'PIP Proposal _ FY 2026-27'!AK59</f>
        <v>0</v>
      </c>
      <c r="J58" s="62">
        <f>'PIP Proposal _ FY 2026-27'!AL59</f>
        <v>0</v>
      </c>
      <c r="K58" s="62">
        <f>'PIP Proposal _ FY 2026-27'!AM59</f>
        <v>0</v>
      </c>
      <c r="L58" s="62">
        <f>'PIP Proposal _ FY 2026-27'!AN59</f>
        <v>0</v>
      </c>
      <c r="M58" s="62">
        <f>'PIP Proposal _ FY 2026-27'!AO59</f>
        <v>0</v>
      </c>
      <c r="N58" s="63">
        <f>'PIP Proposal _ FY 2026-27'!AP59</f>
        <v>0</v>
      </c>
    </row>
    <row r="59" spans="1:14" x14ac:dyDescent="0.25">
      <c r="A59" s="618"/>
      <c r="B59" s="617"/>
      <c r="C59" s="617"/>
      <c r="D59" s="29">
        <v>54</v>
      </c>
      <c r="E59" s="31" t="s">
        <v>58</v>
      </c>
      <c r="F59" s="62">
        <f>'PIP Proposal _ FY 2026-27'!X60</f>
        <v>174.14400000000001</v>
      </c>
      <c r="G59" s="62">
        <f>'PIP Proposal _ FY 2026-27'!AI60</f>
        <v>0</v>
      </c>
      <c r="H59" s="62">
        <f>'PIP Proposal _ FY 2026-27'!AJ60</f>
        <v>0</v>
      </c>
      <c r="I59" s="62">
        <f>'PIP Proposal _ FY 2026-27'!AK60</f>
        <v>0</v>
      </c>
      <c r="J59" s="62">
        <f>'PIP Proposal _ FY 2026-27'!AL60</f>
        <v>0</v>
      </c>
      <c r="K59" s="62">
        <f>'PIP Proposal _ FY 2026-27'!AM60</f>
        <v>0</v>
      </c>
      <c r="L59" s="62">
        <f>'PIP Proposal _ FY 2026-27'!AN60</f>
        <v>0</v>
      </c>
      <c r="M59" s="62">
        <f>'PIP Proposal _ FY 2026-27'!AO60</f>
        <v>0</v>
      </c>
      <c r="N59" s="63">
        <f>'PIP Proposal _ FY 2026-27'!AP60</f>
        <v>0</v>
      </c>
    </row>
    <row r="60" spans="1:14" x14ac:dyDescent="0.25">
      <c r="A60" s="618"/>
      <c r="B60" s="617"/>
      <c r="C60" s="617"/>
      <c r="D60" s="29">
        <v>55</v>
      </c>
      <c r="E60" s="31" t="s">
        <v>59</v>
      </c>
      <c r="F60" s="62">
        <f>'PIP Proposal _ FY 2026-27'!X61</f>
        <v>122.42999811600001</v>
      </c>
      <c r="G60" s="62">
        <f>'PIP Proposal _ FY 2026-27'!AI61</f>
        <v>0</v>
      </c>
      <c r="H60" s="62">
        <f>'PIP Proposal _ FY 2026-27'!AJ61</f>
        <v>0</v>
      </c>
      <c r="I60" s="62">
        <f>'PIP Proposal _ FY 2026-27'!AK61</f>
        <v>0</v>
      </c>
      <c r="J60" s="62">
        <f>'PIP Proposal _ FY 2026-27'!AL61</f>
        <v>0</v>
      </c>
      <c r="K60" s="62">
        <f>'PIP Proposal _ FY 2026-27'!AM61</f>
        <v>0</v>
      </c>
      <c r="L60" s="62">
        <f>'PIP Proposal _ FY 2026-27'!AN61</f>
        <v>0</v>
      </c>
      <c r="M60" s="62">
        <f>'PIP Proposal _ FY 2026-27'!AO61</f>
        <v>0</v>
      </c>
      <c r="N60" s="63">
        <f>'PIP Proposal _ FY 2026-27'!AP61</f>
        <v>0</v>
      </c>
    </row>
    <row r="61" spans="1:14" x14ac:dyDescent="0.25">
      <c r="A61" s="618"/>
      <c r="B61" s="617"/>
      <c r="C61" s="617"/>
      <c r="D61" s="29">
        <v>56</v>
      </c>
      <c r="E61" s="31" t="s">
        <v>60</v>
      </c>
      <c r="F61" s="62">
        <f>'PIP Proposal _ FY 2026-27'!X62</f>
        <v>0</v>
      </c>
      <c r="G61" s="62">
        <f>'PIP Proposal _ FY 2026-27'!AI62</f>
        <v>0</v>
      </c>
      <c r="H61" s="62">
        <f>'PIP Proposal _ FY 2026-27'!AJ62</f>
        <v>0</v>
      </c>
      <c r="I61" s="62">
        <f>'PIP Proposal _ FY 2026-27'!AK62</f>
        <v>0</v>
      </c>
      <c r="J61" s="62">
        <f>'PIP Proposal _ FY 2026-27'!AL62</f>
        <v>0</v>
      </c>
      <c r="K61" s="62">
        <f>'PIP Proposal _ FY 2026-27'!AM62</f>
        <v>0</v>
      </c>
      <c r="L61" s="62">
        <f>'PIP Proposal _ FY 2026-27'!AN62</f>
        <v>0</v>
      </c>
      <c r="M61" s="62">
        <f>'PIP Proposal _ FY 2026-27'!AO62</f>
        <v>0</v>
      </c>
      <c r="N61" s="63">
        <f>'PIP Proposal _ FY 2026-27'!AP62</f>
        <v>0</v>
      </c>
    </row>
    <row r="62" spans="1:14" x14ac:dyDescent="0.25">
      <c r="A62" s="618"/>
      <c r="B62" s="617"/>
      <c r="C62" s="617"/>
      <c r="D62" s="29">
        <v>57</v>
      </c>
      <c r="E62" s="31" t="s">
        <v>61</v>
      </c>
      <c r="F62" s="62">
        <f>'PIP Proposal _ FY 2026-27'!X63</f>
        <v>256</v>
      </c>
      <c r="G62" s="62">
        <f>'PIP Proposal _ FY 2026-27'!AI63</f>
        <v>0</v>
      </c>
      <c r="H62" s="62">
        <f>'PIP Proposal _ FY 2026-27'!AJ63</f>
        <v>0</v>
      </c>
      <c r="I62" s="62">
        <f>'PIP Proposal _ FY 2026-27'!AK63</f>
        <v>0</v>
      </c>
      <c r="J62" s="62">
        <f>'PIP Proposal _ FY 2026-27'!AL63</f>
        <v>0</v>
      </c>
      <c r="K62" s="62">
        <f>'PIP Proposal _ FY 2026-27'!AM63</f>
        <v>0</v>
      </c>
      <c r="L62" s="62">
        <f>'PIP Proposal _ FY 2026-27'!AN63</f>
        <v>0</v>
      </c>
      <c r="M62" s="62">
        <f>'PIP Proposal _ FY 2026-27'!AO63</f>
        <v>0</v>
      </c>
      <c r="N62" s="63">
        <f>'PIP Proposal _ FY 2026-27'!AP63</f>
        <v>0</v>
      </c>
    </row>
    <row r="63" spans="1:14" x14ac:dyDescent="0.25">
      <c r="A63" s="618"/>
      <c r="B63" s="617"/>
      <c r="C63" s="617"/>
      <c r="D63" s="29">
        <v>58</v>
      </c>
      <c r="E63" s="31" t="s">
        <v>62</v>
      </c>
      <c r="F63" s="62">
        <f>'PIP Proposal _ FY 2026-27'!X64</f>
        <v>0</v>
      </c>
      <c r="G63" s="62">
        <f>'PIP Proposal _ FY 2026-27'!AI64</f>
        <v>0</v>
      </c>
      <c r="H63" s="62">
        <f>'PIP Proposal _ FY 2026-27'!AJ64</f>
        <v>0</v>
      </c>
      <c r="I63" s="62">
        <f>'PIP Proposal _ FY 2026-27'!AK64</f>
        <v>0</v>
      </c>
      <c r="J63" s="62">
        <f>'PIP Proposal _ FY 2026-27'!AL64</f>
        <v>0</v>
      </c>
      <c r="K63" s="62">
        <f>'PIP Proposal _ FY 2026-27'!AM64</f>
        <v>0</v>
      </c>
      <c r="L63" s="62">
        <f>'PIP Proposal _ FY 2026-27'!AN64</f>
        <v>0</v>
      </c>
      <c r="M63" s="62">
        <f>'PIP Proposal _ FY 2026-27'!AO64</f>
        <v>0</v>
      </c>
      <c r="N63" s="63">
        <f>'PIP Proposal _ FY 2026-27'!AP64</f>
        <v>0</v>
      </c>
    </row>
    <row r="64" spans="1:14" x14ac:dyDescent="0.25">
      <c r="A64" s="618"/>
      <c r="B64" s="617"/>
      <c r="C64" s="617"/>
      <c r="D64" s="29">
        <v>59</v>
      </c>
      <c r="E64" s="31" t="s">
        <v>63</v>
      </c>
      <c r="F64" s="62">
        <f>'PIP Proposal _ FY 2026-27'!X65</f>
        <v>0</v>
      </c>
      <c r="G64" s="62">
        <f>'PIP Proposal _ FY 2026-27'!AI65</f>
        <v>0</v>
      </c>
      <c r="H64" s="62">
        <f>'PIP Proposal _ FY 2026-27'!AJ65</f>
        <v>0</v>
      </c>
      <c r="I64" s="62">
        <f>'PIP Proposal _ FY 2026-27'!AK65</f>
        <v>0</v>
      </c>
      <c r="J64" s="62">
        <f>'PIP Proposal _ FY 2026-27'!AL65</f>
        <v>0</v>
      </c>
      <c r="K64" s="62">
        <f>'PIP Proposal _ FY 2026-27'!AM65</f>
        <v>0</v>
      </c>
      <c r="L64" s="62">
        <f>'PIP Proposal _ FY 2026-27'!AN65</f>
        <v>0</v>
      </c>
      <c r="M64" s="62">
        <f>'PIP Proposal _ FY 2026-27'!AO65</f>
        <v>0</v>
      </c>
      <c r="N64" s="63">
        <f>'PIP Proposal _ FY 2026-27'!AP65</f>
        <v>0</v>
      </c>
    </row>
    <row r="65" spans="1:14" x14ac:dyDescent="0.25">
      <c r="A65" s="618"/>
      <c r="B65" s="617"/>
      <c r="C65" s="617"/>
      <c r="D65" s="29">
        <v>60</v>
      </c>
      <c r="E65" s="31" t="s">
        <v>64</v>
      </c>
      <c r="F65" s="62">
        <f>'PIP Proposal _ FY 2026-27'!X66</f>
        <v>0</v>
      </c>
      <c r="G65" s="62">
        <f>'PIP Proposal _ FY 2026-27'!AI66</f>
        <v>0</v>
      </c>
      <c r="H65" s="62">
        <f>'PIP Proposal _ FY 2026-27'!AJ66</f>
        <v>0</v>
      </c>
      <c r="I65" s="62">
        <f>'PIP Proposal _ FY 2026-27'!AK66</f>
        <v>0</v>
      </c>
      <c r="J65" s="62">
        <f>'PIP Proposal _ FY 2026-27'!AL66</f>
        <v>0</v>
      </c>
      <c r="K65" s="62">
        <f>'PIP Proposal _ FY 2026-27'!AM66</f>
        <v>0</v>
      </c>
      <c r="L65" s="62">
        <f>'PIP Proposal _ FY 2026-27'!AN66</f>
        <v>0</v>
      </c>
      <c r="M65" s="62">
        <f>'PIP Proposal _ FY 2026-27'!AO66</f>
        <v>0</v>
      </c>
      <c r="N65" s="63">
        <f>'PIP Proposal _ FY 2026-27'!AP66</f>
        <v>0</v>
      </c>
    </row>
    <row r="66" spans="1:14" x14ac:dyDescent="0.25">
      <c r="A66" s="618"/>
      <c r="B66" s="617"/>
      <c r="C66" s="617"/>
      <c r="D66" s="29">
        <v>61</v>
      </c>
      <c r="E66" s="31" t="s">
        <v>22</v>
      </c>
      <c r="F66" s="65"/>
      <c r="G66" s="65"/>
      <c r="H66" s="65"/>
      <c r="I66" s="65"/>
      <c r="J66" s="65"/>
      <c r="K66" s="65"/>
      <c r="L66" s="65"/>
      <c r="M66" s="65"/>
      <c r="N66" s="66"/>
    </row>
    <row r="67" spans="1:14" ht="45" x14ac:dyDescent="0.25">
      <c r="A67" s="618"/>
      <c r="B67" s="29" t="s">
        <v>65</v>
      </c>
      <c r="C67" s="33" t="s">
        <v>66</v>
      </c>
      <c r="D67" s="29">
        <v>62</v>
      </c>
      <c r="E67" s="31" t="s">
        <v>67</v>
      </c>
      <c r="F67" s="62">
        <f>'PIP Proposal _ FY 2026-27'!X68</f>
        <v>11.19304</v>
      </c>
      <c r="G67" s="62">
        <f>'PIP Proposal _ FY 2026-27'!AI68</f>
        <v>0</v>
      </c>
      <c r="H67" s="62">
        <f>'PIP Proposal _ FY 2026-27'!AJ68</f>
        <v>0</v>
      </c>
      <c r="I67" s="62">
        <f>'PIP Proposal _ FY 2026-27'!AK68</f>
        <v>0</v>
      </c>
      <c r="J67" s="62">
        <f>'PIP Proposal _ FY 2026-27'!AL68</f>
        <v>0</v>
      </c>
      <c r="K67" s="62">
        <f>'PIP Proposal _ FY 2026-27'!AM68</f>
        <v>0</v>
      </c>
      <c r="L67" s="62">
        <f>'PIP Proposal _ FY 2026-27'!AN68</f>
        <v>0</v>
      </c>
      <c r="M67" s="62">
        <f>'PIP Proposal _ FY 2026-27'!AO68</f>
        <v>0</v>
      </c>
      <c r="N67" s="63">
        <f>'PIP Proposal _ FY 2026-27'!AP68</f>
        <v>0</v>
      </c>
    </row>
    <row r="68" spans="1:14" x14ac:dyDescent="0.25">
      <c r="A68" s="618"/>
      <c r="B68" s="620" t="s">
        <v>68</v>
      </c>
      <c r="C68" s="620"/>
      <c r="D68" s="620"/>
      <c r="E68" s="35"/>
      <c r="F68" s="41">
        <f>'PIP Proposal _ FY 2026-27'!X69</f>
        <v>35814.438614122002</v>
      </c>
      <c r="G68" s="26">
        <f>'PIP Proposal _ FY 2026-27'!AI69</f>
        <v>0</v>
      </c>
      <c r="H68" s="26">
        <f>'PIP Proposal _ FY 2026-27'!AJ69</f>
        <v>0</v>
      </c>
      <c r="I68" s="26">
        <f>'PIP Proposal _ FY 2026-27'!AK69</f>
        <v>0</v>
      </c>
      <c r="J68" s="26">
        <f>'PIP Proposal _ FY 2026-27'!AL69</f>
        <v>0</v>
      </c>
      <c r="K68" s="26">
        <f>'PIP Proposal _ FY 2026-27'!AM69</f>
        <v>0</v>
      </c>
      <c r="L68" s="26">
        <f>'PIP Proposal _ FY 2026-27'!AN69</f>
        <v>0</v>
      </c>
      <c r="M68" s="26">
        <f>'PIP Proposal _ FY 2026-27'!AO69</f>
        <v>0</v>
      </c>
      <c r="N68" s="44">
        <f>'PIP Proposal _ FY 2026-27'!AP69</f>
        <v>0</v>
      </c>
    </row>
    <row r="69" spans="1:14" ht="45" customHeight="1" x14ac:dyDescent="0.25">
      <c r="A69" s="618" t="s">
        <v>69</v>
      </c>
      <c r="B69" s="29" t="s">
        <v>70</v>
      </c>
      <c r="C69" s="29" t="s">
        <v>71</v>
      </c>
      <c r="D69" s="29">
        <v>63</v>
      </c>
      <c r="E69" s="31" t="s">
        <v>72</v>
      </c>
      <c r="F69" s="62">
        <f>'PIP Proposal _ FY 2026-27'!X70</f>
        <v>69.180000000000007</v>
      </c>
      <c r="G69" s="62">
        <f>'PIP Proposal _ FY 2026-27'!AI70</f>
        <v>0</v>
      </c>
      <c r="H69" s="62">
        <f>'PIP Proposal _ FY 2026-27'!AJ70</f>
        <v>0</v>
      </c>
      <c r="I69" s="62">
        <f>'PIP Proposal _ FY 2026-27'!AK70</f>
        <v>0</v>
      </c>
      <c r="J69" s="62">
        <f>'PIP Proposal _ FY 2026-27'!AL70</f>
        <v>0</v>
      </c>
      <c r="K69" s="62">
        <f>'PIP Proposal _ FY 2026-27'!AM70</f>
        <v>0</v>
      </c>
      <c r="L69" s="62">
        <f>'PIP Proposal _ FY 2026-27'!AN70</f>
        <v>0</v>
      </c>
      <c r="M69" s="62">
        <f>'PIP Proposal _ FY 2026-27'!AO70</f>
        <v>0</v>
      </c>
      <c r="N69" s="63">
        <f>'PIP Proposal _ FY 2026-27'!AP70</f>
        <v>0</v>
      </c>
    </row>
    <row r="70" spans="1:14" x14ac:dyDescent="0.25">
      <c r="A70" s="618"/>
      <c r="B70" s="616" t="s">
        <v>73</v>
      </c>
      <c r="C70" s="616" t="s">
        <v>74</v>
      </c>
      <c r="D70" s="29">
        <v>64</v>
      </c>
      <c r="E70" s="31" t="s">
        <v>75</v>
      </c>
      <c r="F70" s="62">
        <f>'PIP Proposal _ FY 2026-27'!X71</f>
        <v>69.55749999999999</v>
      </c>
      <c r="G70" s="62">
        <f>'PIP Proposal _ FY 2026-27'!AI71</f>
        <v>0</v>
      </c>
      <c r="H70" s="62">
        <f>'PIP Proposal _ FY 2026-27'!AJ71</f>
        <v>0</v>
      </c>
      <c r="I70" s="62">
        <f>'PIP Proposal _ FY 2026-27'!AK71</f>
        <v>0</v>
      </c>
      <c r="J70" s="62">
        <f>'PIP Proposal _ FY 2026-27'!AL71</f>
        <v>0</v>
      </c>
      <c r="K70" s="62">
        <f>'PIP Proposal _ FY 2026-27'!AM71</f>
        <v>0</v>
      </c>
      <c r="L70" s="62">
        <f>'PIP Proposal _ FY 2026-27'!AN71</f>
        <v>0</v>
      </c>
      <c r="M70" s="62">
        <f>'PIP Proposal _ FY 2026-27'!AO71</f>
        <v>0</v>
      </c>
      <c r="N70" s="63">
        <f>'PIP Proposal _ FY 2026-27'!AP71</f>
        <v>0</v>
      </c>
    </row>
    <row r="71" spans="1:14" x14ac:dyDescent="0.25">
      <c r="A71" s="618"/>
      <c r="B71" s="617"/>
      <c r="C71" s="617"/>
      <c r="D71" s="29">
        <v>65</v>
      </c>
      <c r="E71" s="31" t="s">
        <v>76</v>
      </c>
      <c r="F71" s="62">
        <f>'PIP Proposal _ FY 2026-27'!X72</f>
        <v>0</v>
      </c>
      <c r="G71" s="62">
        <f>'PIP Proposal _ FY 2026-27'!AI72</f>
        <v>0</v>
      </c>
      <c r="H71" s="62">
        <f>'PIP Proposal _ FY 2026-27'!AJ72</f>
        <v>0</v>
      </c>
      <c r="I71" s="62">
        <f>'PIP Proposal _ FY 2026-27'!AK72</f>
        <v>0</v>
      </c>
      <c r="J71" s="62">
        <f>'PIP Proposal _ FY 2026-27'!AL72</f>
        <v>0</v>
      </c>
      <c r="K71" s="62">
        <f>'PIP Proposal _ FY 2026-27'!AM72</f>
        <v>0</v>
      </c>
      <c r="L71" s="62">
        <f>'PIP Proposal _ FY 2026-27'!AN72</f>
        <v>0</v>
      </c>
      <c r="M71" s="62">
        <f>'PIP Proposal _ FY 2026-27'!AO72</f>
        <v>0</v>
      </c>
      <c r="N71" s="63">
        <f>'PIP Proposal _ FY 2026-27'!AP72</f>
        <v>0</v>
      </c>
    </row>
    <row r="72" spans="1:14" x14ac:dyDescent="0.25">
      <c r="A72" s="618"/>
      <c r="B72" s="617"/>
      <c r="C72" s="617"/>
      <c r="D72" s="29">
        <v>66</v>
      </c>
      <c r="E72" s="31" t="s">
        <v>77</v>
      </c>
      <c r="F72" s="62">
        <f>'PIP Proposal _ FY 2026-27'!X73</f>
        <v>9.7000000000000011</v>
      </c>
      <c r="G72" s="62">
        <f>'PIP Proposal _ FY 2026-27'!AI73</f>
        <v>0</v>
      </c>
      <c r="H72" s="62">
        <f>'PIP Proposal _ FY 2026-27'!AJ73</f>
        <v>0</v>
      </c>
      <c r="I72" s="62">
        <f>'PIP Proposal _ FY 2026-27'!AK73</f>
        <v>0</v>
      </c>
      <c r="J72" s="62">
        <f>'PIP Proposal _ FY 2026-27'!AL73</f>
        <v>0</v>
      </c>
      <c r="K72" s="62">
        <f>'PIP Proposal _ FY 2026-27'!AM73</f>
        <v>0</v>
      </c>
      <c r="L72" s="62">
        <f>'PIP Proposal _ FY 2026-27'!AN73</f>
        <v>0</v>
      </c>
      <c r="M72" s="62">
        <f>'PIP Proposal _ FY 2026-27'!AO73</f>
        <v>0</v>
      </c>
      <c r="N72" s="63">
        <f>'PIP Proposal _ FY 2026-27'!AP73</f>
        <v>0</v>
      </c>
    </row>
    <row r="73" spans="1:14" x14ac:dyDescent="0.25">
      <c r="A73" s="618"/>
      <c r="B73" s="617"/>
      <c r="C73" s="617"/>
      <c r="D73" s="29">
        <v>67</v>
      </c>
      <c r="E73" s="31" t="s">
        <v>78</v>
      </c>
      <c r="F73" s="62">
        <f>'PIP Proposal _ FY 2026-27'!X74</f>
        <v>316.8</v>
      </c>
      <c r="G73" s="62">
        <f>'PIP Proposal _ FY 2026-27'!AI74</f>
        <v>0</v>
      </c>
      <c r="H73" s="62">
        <f>'PIP Proposal _ FY 2026-27'!AJ74</f>
        <v>0</v>
      </c>
      <c r="I73" s="62">
        <f>'PIP Proposal _ FY 2026-27'!AK74</f>
        <v>0</v>
      </c>
      <c r="J73" s="62">
        <f>'PIP Proposal _ FY 2026-27'!AL74</f>
        <v>0</v>
      </c>
      <c r="K73" s="62">
        <f>'PIP Proposal _ FY 2026-27'!AM74</f>
        <v>0</v>
      </c>
      <c r="L73" s="62">
        <f>'PIP Proposal _ FY 2026-27'!AN74</f>
        <v>0</v>
      </c>
      <c r="M73" s="62">
        <f>'PIP Proposal _ FY 2026-27'!AO74</f>
        <v>0</v>
      </c>
      <c r="N73" s="63">
        <f>'PIP Proposal _ FY 2026-27'!AP74</f>
        <v>0</v>
      </c>
    </row>
    <row r="74" spans="1:14" x14ac:dyDescent="0.25">
      <c r="A74" s="618"/>
      <c r="B74" s="617"/>
      <c r="C74" s="617"/>
      <c r="D74" s="29">
        <v>68</v>
      </c>
      <c r="E74" s="31" t="s">
        <v>79</v>
      </c>
      <c r="F74" s="62">
        <f>'PIP Proposal _ FY 2026-27'!X75</f>
        <v>100.545</v>
      </c>
      <c r="G74" s="62">
        <f>'PIP Proposal _ FY 2026-27'!AI75</f>
        <v>0</v>
      </c>
      <c r="H74" s="62">
        <f>'PIP Proposal _ FY 2026-27'!AJ75</f>
        <v>0</v>
      </c>
      <c r="I74" s="62">
        <f>'PIP Proposal _ FY 2026-27'!AK75</f>
        <v>0</v>
      </c>
      <c r="J74" s="62">
        <f>'PIP Proposal _ FY 2026-27'!AL75</f>
        <v>0</v>
      </c>
      <c r="K74" s="62">
        <f>'PIP Proposal _ FY 2026-27'!AM75</f>
        <v>0</v>
      </c>
      <c r="L74" s="62">
        <f>'PIP Proposal _ FY 2026-27'!AN75</f>
        <v>0</v>
      </c>
      <c r="M74" s="62">
        <f>'PIP Proposal _ FY 2026-27'!AO75</f>
        <v>0</v>
      </c>
      <c r="N74" s="63">
        <f>'PIP Proposal _ FY 2026-27'!AP75</f>
        <v>0</v>
      </c>
    </row>
    <row r="75" spans="1:14" x14ac:dyDescent="0.25">
      <c r="A75" s="618"/>
      <c r="B75" s="616" t="s">
        <v>80</v>
      </c>
      <c r="C75" s="616" t="s">
        <v>81</v>
      </c>
      <c r="D75" s="29">
        <v>69</v>
      </c>
      <c r="E75" s="31" t="s">
        <v>339</v>
      </c>
      <c r="F75" s="62">
        <f>'PIP Proposal _ FY 2026-27'!X76</f>
        <v>2757.5075199999997</v>
      </c>
      <c r="G75" s="62">
        <f>'PIP Proposal _ FY 2026-27'!AI76</f>
        <v>0</v>
      </c>
      <c r="H75" s="62">
        <f>'PIP Proposal _ FY 2026-27'!AJ76</f>
        <v>0</v>
      </c>
      <c r="I75" s="62">
        <f>'PIP Proposal _ FY 2026-27'!AK76</f>
        <v>0</v>
      </c>
      <c r="J75" s="62">
        <f>'PIP Proposal _ FY 2026-27'!AL76</f>
        <v>0</v>
      </c>
      <c r="K75" s="62">
        <f>'PIP Proposal _ FY 2026-27'!AM76</f>
        <v>0</v>
      </c>
      <c r="L75" s="62">
        <f>'PIP Proposal _ FY 2026-27'!AN76</f>
        <v>0</v>
      </c>
      <c r="M75" s="62">
        <f>'PIP Proposal _ FY 2026-27'!AO76</f>
        <v>0</v>
      </c>
      <c r="N75" s="63">
        <f>'PIP Proposal _ FY 2026-27'!AP76</f>
        <v>0</v>
      </c>
    </row>
    <row r="76" spans="1:14" x14ac:dyDescent="0.25">
      <c r="A76" s="618"/>
      <c r="B76" s="616"/>
      <c r="C76" s="616"/>
      <c r="D76" s="29">
        <v>70</v>
      </c>
      <c r="E76" s="31" t="s">
        <v>340</v>
      </c>
      <c r="F76" s="62">
        <f>'PIP Proposal _ FY 2026-27'!X77</f>
        <v>123.56299999999999</v>
      </c>
      <c r="G76" s="62">
        <f>'PIP Proposal _ FY 2026-27'!AI77</f>
        <v>0</v>
      </c>
      <c r="H76" s="62">
        <f>'PIP Proposal _ FY 2026-27'!AJ77</f>
        <v>0</v>
      </c>
      <c r="I76" s="62">
        <f>'PIP Proposal _ FY 2026-27'!AK77</f>
        <v>0</v>
      </c>
      <c r="J76" s="62">
        <f>'PIP Proposal _ FY 2026-27'!AL77</f>
        <v>0</v>
      </c>
      <c r="K76" s="62">
        <f>'PIP Proposal _ FY 2026-27'!AM77</f>
        <v>0</v>
      </c>
      <c r="L76" s="62">
        <f>'PIP Proposal _ FY 2026-27'!AN77</f>
        <v>0</v>
      </c>
      <c r="M76" s="62">
        <f>'PIP Proposal _ FY 2026-27'!AO77</f>
        <v>0</v>
      </c>
      <c r="N76" s="63">
        <f>'PIP Proposal _ FY 2026-27'!AP77</f>
        <v>0</v>
      </c>
    </row>
    <row r="77" spans="1:14" x14ac:dyDescent="0.25">
      <c r="A77" s="618"/>
      <c r="B77" s="616"/>
      <c r="C77" s="616"/>
      <c r="D77" s="29">
        <v>71</v>
      </c>
      <c r="E77" s="31" t="s">
        <v>82</v>
      </c>
      <c r="F77" s="62">
        <f>'PIP Proposal _ FY 2026-27'!X78</f>
        <v>0</v>
      </c>
      <c r="G77" s="62">
        <f>'PIP Proposal _ FY 2026-27'!AI78</f>
        <v>0</v>
      </c>
      <c r="H77" s="62">
        <f>'PIP Proposal _ FY 2026-27'!AJ78</f>
        <v>0</v>
      </c>
      <c r="I77" s="62">
        <f>'PIP Proposal _ FY 2026-27'!AK78</f>
        <v>0</v>
      </c>
      <c r="J77" s="62">
        <f>'PIP Proposal _ FY 2026-27'!AL78</f>
        <v>0</v>
      </c>
      <c r="K77" s="62">
        <f>'PIP Proposal _ FY 2026-27'!AM78</f>
        <v>0</v>
      </c>
      <c r="L77" s="62">
        <f>'PIP Proposal _ FY 2026-27'!AN78</f>
        <v>0</v>
      </c>
      <c r="M77" s="62">
        <f>'PIP Proposal _ FY 2026-27'!AO78</f>
        <v>0</v>
      </c>
      <c r="N77" s="63">
        <f>'PIP Proposal _ FY 2026-27'!AP78</f>
        <v>0</v>
      </c>
    </row>
    <row r="78" spans="1:14" x14ac:dyDescent="0.25">
      <c r="A78" s="618"/>
      <c r="B78" s="616"/>
      <c r="C78" s="616"/>
      <c r="D78" s="29">
        <v>72</v>
      </c>
      <c r="E78" s="31" t="s">
        <v>83</v>
      </c>
      <c r="F78" s="62">
        <f>'PIP Proposal _ FY 2026-27'!X79</f>
        <v>0</v>
      </c>
      <c r="G78" s="62">
        <f>'PIP Proposal _ FY 2026-27'!AI79</f>
        <v>0</v>
      </c>
      <c r="H78" s="62">
        <f>'PIP Proposal _ FY 2026-27'!AJ79</f>
        <v>0</v>
      </c>
      <c r="I78" s="62">
        <f>'PIP Proposal _ FY 2026-27'!AK79</f>
        <v>0</v>
      </c>
      <c r="J78" s="62">
        <f>'PIP Proposal _ FY 2026-27'!AL79</f>
        <v>0</v>
      </c>
      <c r="K78" s="62">
        <f>'PIP Proposal _ FY 2026-27'!AM79</f>
        <v>0</v>
      </c>
      <c r="L78" s="62">
        <f>'PIP Proposal _ FY 2026-27'!AN79</f>
        <v>0</v>
      </c>
      <c r="M78" s="62">
        <f>'PIP Proposal _ FY 2026-27'!AO79</f>
        <v>0</v>
      </c>
      <c r="N78" s="63">
        <f>'PIP Proposal _ FY 2026-27'!AP79</f>
        <v>0</v>
      </c>
    </row>
    <row r="79" spans="1:14" x14ac:dyDescent="0.25">
      <c r="A79" s="618"/>
      <c r="B79" s="621" t="s">
        <v>84</v>
      </c>
      <c r="C79" s="621" t="s">
        <v>85</v>
      </c>
      <c r="D79" s="29">
        <v>73</v>
      </c>
      <c r="E79" s="31" t="s">
        <v>86</v>
      </c>
      <c r="F79" s="62">
        <f>'PIP Proposal _ FY 2026-27'!X80</f>
        <v>1492.57916</v>
      </c>
      <c r="G79" s="62">
        <f>'PIP Proposal _ FY 2026-27'!AI80</f>
        <v>0</v>
      </c>
      <c r="H79" s="62">
        <f>'PIP Proposal _ FY 2026-27'!AJ80</f>
        <v>0</v>
      </c>
      <c r="I79" s="62">
        <f>'PIP Proposal _ FY 2026-27'!AK80</f>
        <v>0</v>
      </c>
      <c r="J79" s="62">
        <f>'PIP Proposal _ FY 2026-27'!AL80</f>
        <v>0</v>
      </c>
      <c r="K79" s="62">
        <f>'PIP Proposal _ FY 2026-27'!AM80</f>
        <v>0</v>
      </c>
      <c r="L79" s="62">
        <f>'PIP Proposal _ FY 2026-27'!AN80</f>
        <v>0</v>
      </c>
      <c r="M79" s="62">
        <f>'PIP Proposal _ FY 2026-27'!AO80</f>
        <v>0</v>
      </c>
      <c r="N79" s="63">
        <f>'PIP Proposal _ FY 2026-27'!AP80</f>
        <v>0</v>
      </c>
    </row>
    <row r="80" spans="1:14" x14ac:dyDescent="0.25">
      <c r="A80" s="618"/>
      <c r="B80" s="621"/>
      <c r="C80" s="621"/>
      <c r="D80" s="29">
        <v>74</v>
      </c>
      <c r="E80" s="31" t="s">
        <v>87</v>
      </c>
      <c r="F80" s="62">
        <f>'PIP Proposal _ FY 2026-27'!X81</f>
        <v>6000</v>
      </c>
      <c r="G80" s="62">
        <f>'PIP Proposal _ FY 2026-27'!AI81</f>
        <v>0</v>
      </c>
      <c r="H80" s="62">
        <f>'PIP Proposal _ FY 2026-27'!AJ81</f>
        <v>0</v>
      </c>
      <c r="I80" s="62">
        <f>'PIP Proposal _ FY 2026-27'!AK81</f>
        <v>0</v>
      </c>
      <c r="J80" s="62">
        <f>'PIP Proposal _ FY 2026-27'!AL81</f>
        <v>0</v>
      </c>
      <c r="K80" s="62">
        <f>'PIP Proposal _ FY 2026-27'!AM81</f>
        <v>0</v>
      </c>
      <c r="L80" s="62">
        <f>'PIP Proposal _ FY 2026-27'!AN81</f>
        <v>0</v>
      </c>
      <c r="M80" s="62">
        <f>'PIP Proposal _ FY 2026-27'!AO81</f>
        <v>0</v>
      </c>
      <c r="N80" s="63">
        <f>'PIP Proposal _ FY 2026-27'!AP81</f>
        <v>0</v>
      </c>
    </row>
    <row r="81" spans="1:14" x14ac:dyDescent="0.25">
      <c r="A81" s="618"/>
      <c r="B81" s="621"/>
      <c r="C81" s="621"/>
      <c r="D81" s="29">
        <v>75</v>
      </c>
      <c r="E81" s="31" t="s">
        <v>88</v>
      </c>
      <c r="F81" s="62">
        <f>'PIP Proposal _ FY 2026-27'!X82</f>
        <v>150</v>
      </c>
      <c r="G81" s="62">
        <f>'PIP Proposal _ FY 2026-27'!AI82</f>
        <v>0</v>
      </c>
      <c r="H81" s="62">
        <f>'PIP Proposal _ FY 2026-27'!AJ82</f>
        <v>0</v>
      </c>
      <c r="I81" s="62">
        <f>'PIP Proposal _ FY 2026-27'!AK82</f>
        <v>0</v>
      </c>
      <c r="J81" s="62">
        <f>'PIP Proposal _ FY 2026-27'!AL82</f>
        <v>0</v>
      </c>
      <c r="K81" s="62">
        <f>'PIP Proposal _ FY 2026-27'!AM82</f>
        <v>0</v>
      </c>
      <c r="L81" s="62">
        <f>'PIP Proposal _ FY 2026-27'!AN82</f>
        <v>0</v>
      </c>
      <c r="M81" s="62">
        <f>'PIP Proposal _ FY 2026-27'!AO82</f>
        <v>0</v>
      </c>
      <c r="N81" s="63">
        <f>'PIP Proposal _ FY 2026-27'!AP82</f>
        <v>0</v>
      </c>
    </row>
    <row r="82" spans="1:14" x14ac:dyDescent="0.25">
      <c r="A82" s="618"/>
      <c r="B82" s="621"/>
      <c r="C82" s="621"/>
      <c r="D82" s="29">
        <v>76</v>
      </c>
      <c r="E82" s="31" t="s">
        <v>89</v>
      </c>
      <c r="F82" s="62">
        <f>'PIP Proposal _ FY 2026-27'!X83</f>
        <v>77.000160000000008</v>
      </c>
      <c r="G82" s="62">
        <f>'PIP Proposal _ FY 2026-27'!AI83</f>
        <v>0</v>
      </c>
      <c r="H82" s="62">
        <f>'PIP Proposal _ FY 2026-27'!AJ83</f>
        <v>0</v>
      </c>
      <c r="I82" s="62">
        <f>'PIP Proposal _ FY 2026-27'!AK83</f>
        <v>0</v>
      </c>
      <c r="J82" s="62">
        <f>'PIP Proposal _ FY 2026-27'!AL83</f>
        <v>0</v>
      </c>
      <c r="K82" s="62">
        <f>'PIP Proposal _ FY 2026-27'!AM83</f>
        <v>0</v>
      </c>
      <c r="L82" s="62">
        <f>'PIP Proposal _ FY 2026-27'!AN83</f>
        <v>0</v>
      </c>
      <c r="M82" s="62">
        <f>'PIP Proposal _ FY 2026-27'!AO83</f>
        <v>0</v>
      </c>
      <c r="N82" s="63">
        <f>'PIP Proposal _ FY 2026-27'!AP83</f>
        <v>0</v>
      </c>
    </row>
    <row r="83" spans="1:14" x14ac:dyDescent="0.25">
      <c r="A83" s="618"/>
      <c r="B83" s="621"/>
      <c r="C83" s="621"/>
      <c r="D83" s="29">
        <v>77</v>
      </c>
      <c r="E83" s="31" t="s">
        <v>90</v>
      </c>
      <c r="F83" s="62">
        <f>'PIP Proposal _ FY 2026-27'!X84</f>
        <v>113.77999999999999</v>
      </c>
      <c r="G83" s="62">
        <f>'PIP Proposal _ FY 2026-27'!AI84</f>
        <v>0</v>
      </c>
      <c r="H83" s="62">
        <f>'PIP Proposal _ FY 2026-27'!AJ84</f>
        <v>0</v>
      </c>
      <c r="I83" s="62">
        <f>'PIP Proposal _ FY 2026-27'!AK84</f>
        <v>0</v>
      </c>
      <c r="J83" s="62">
        <f>'PIP Proposal _ FY 2026-27'!AL84</f>
        <v>0</v>
      </c>
      <c r="K83" s="62">
        <f>'PIP Proposal _ FY 2026-27'!AM84</f>
        <v>0</v>
      </c>
      <c r="L83" s="62">
        <f>'PIP Proposal _ FY 2026-27'!AN84</f>
        <v>0</v>
      </c>
      <c r="M83" s="62">
        <f>'PIP Proposal _ FY 2026-27'!AO84</f>
        <v>0</v>
      </c>
      <c r="N83" s="63">
        <f>'PIP Proposal _ FY 2026-27'!AP84</f>
        <v>0</v>
      </c>
    </row>
    <row r="84" spans="1:14" x14ac:dyDescent="0.25">
      <c r="A84" s="618"/>
      <c r="B84" s="621"/>
      <c r="C84" s="621"/>
      <c r="D84" s="29">
        <v>78</v>
      </c>
      <c r="E84" s="31" t="s">
        <v>91</v>
      </c>
      <c r="F84" s="62">
        <f>'PIP Proposal _ FY 2026-27'!X85</f>
        <v>0</v>
      </c>
      <c r="G84" s="62">
        <f>'PIP Proposal _ FY 2026-27'!AI85</f>
        <v>0</v>
      </c>
      <c r="H84" s="62">
        <f>'PIP Proposal _ FY 2026-27'!AJ85</f>
        <v>0</v>
      </c>
      <c r="I84" s="62">
        <f>'PIP Proposal _ FY 2026-27'!AK85</f>
        <v>0</v>
      </c>
      <c r="J84" s="62">
        <f>'PIP Proposal _ FY 2026-27'!AL85</f>
        <v>0</v>
      </c>
      <c r="K84" s="62">
        <f>'PIP Proposal _ FY 2026-27'!AM85</f>
        <v>0</v>
      </c>
      <c r="L84" s="62">
        <f>'PIP Proposal _ FY 2026-27'!AN85</f>
        <v>0</v>
      </c>
      <c r="M84" s="62">
        <f>'PIP Proposal _ FY 2026-27'!AO85</f>
        <v>0</v>
      </c>
      <c r="N84" s="63">
        <f>'PIP Proposal _ FY 2026-27'!AP85</f>
        <v>0</v>
      </c>
    </row>
    <row r="85" spans="1:14" x14ac:dyDescent="0.25">
      <c r="A85" s="618"/>
      <c r="B85" s="621"/>
      <c r="C85" s="621"/>
      <c r="D85" s="29">
        <v>79</v>
      </c>
      <c r="E85" s="31" t="s">
        <v>22</v>
      </c>
      <c r="F85" s="65"/>
      <c r="G85" s="65"/>
      <c r="H85" s="65"/>
      <c r="I85" s="65"/>
      <c r="J85" s="65"/>
      <c r="K85" s="65"/>
      <c r="L85" s="65"/>
      <c r="M85" s="65"/>
      <c r="N85" s="66"/>
    </row>
    <row r="86" spans="1:14" x14ac:dyDescent="0.25">
      <c r="A86" s="618"/>
      <c r="B86" s="616" t="s">
        <v>92</v>
      </c>
      <c r="C86" s="616" t="s">
        <v>93</v>
      </c>
      <c r="D86" s="29">
        <v>80</v>
      </c>
      <c r="E86" s="31" t="s">
        <v>94</v>
      </c>
      <c r="F86" s="62">
        <f>'PIP Proposal _ FY 2026-27'!X87</f>
        <v>0</v>
      </c>
      <c r="G86" s="62">
        <f>'PIP Proposal _ FY 2026-27'!AI87</f>
        <v>0</v>
      </c>
      <c r="H86" s="62">
        <f>'PIP Proposal _ FY 2026-27'!AJ87</f>
        <v>0</v>
      </c>
      <c r="I86" s="62">
        <f>'PIP Proposal _ FY 2026-27'!AK87</f>
        <v>0</v>
      </c>
      <c r="J86" s="62">
        <f>'PIP Proposal _ FY 2026-27'!AL87</f>
        <v>0</v>
      </c>
      <c r="K86" s="62">
        <f>'PIP Proposal _ FY 2026-27'!AM87</f>
        <v>0</v>
      </c>
      <c r="L86" s="62">
        <f>'PIP Proposal _ FY 2026-27'!AN87</f>
        <v>0</v>
      </c>
      <c r="M86" s="62">
        <f>'PIP Proposal _ FY 2026-27'!AO87</f>
        <v>0</v>
      </c>
      <c r="N86" s="63">
        <f>'PIP Proposal _ FY 2026-27'!AP87</f>
        <v>0</v>
      </c>
    </row>
    <row r="87" spans="1:14" x14ac:dyDescent="0.25">
      <c r="A87" s="618"/>
      <c r="B87" s="616"/>
      <c r="C87" s="616"/>
      <c r="D87" s="29">
        <v>81</v>
      </c>
      <c r="E87" s="31" t="s">
        <v>341</v>
      </c>
      <c r="F87" s="62">
        <f>'PIP Proposal _ FY 2026-27'!X88</f>
        <v>0</v>
      </c>
      <c r="G87" s="62">
        <f>'PIP Proposal _ FY 2026-27'!AI88</f>
        <v>0</v>
      </c>
      <c r="H87" s="62">
        <f>'PIP Proposal _ FY 2026-27'!AJ88</f>
        <v>0</v>
      </c>
      <c r="I87" s="62">
        <f>'PIP Proposal _ FY 2026-27'!AK88</f>
        <v>0</v>
      </c>
      <c r="J87" s="62">
        <f>'PIP Proposal _ FY 2026-27'!AL88</f>
        <v>0</v>
      </c>
      <c r="K87" s="62">
        <f>'PIP Proposal _ FY 2026-27'!AM88</f>
        <v>0</v>
      </c>
      <c r="L87" s="62">
        <f>'PIP Proposal _ FY 2026-27'!AN88</f>
        <v>0</v>
      </c>
      <c r="M87" s="62">
        <f>'PIP Proposal _ FY 2026-27'!AO88</f>
        <v>0</v>
      </c>
      <c r="N87" s="63">
        <f>'PIP Proposal _ FY 2026-27'!AP88</f>
        <v>0</v>
      </c>
    </row>
    <row r="88" spans="1:14" x14ac:dyDescent="0.25">
      <c r="A88" s="618"/>
      <c r="B88" s="616"/>
      <c r="C88" s="616"/>
      <c r="D88" s="29">
        <v>82</v>
      </c>
      <c r="E88" s="52" t="s">
        <v>342</v>
      </c>
      <c r="F88" s="62">
        <f>'PIP Proposal _ FY 2026-27'!X89</f>
        <v>40</v>
      </c>
      <c r="G88" s="62">
        <f>'PIP Proposal _ FY 2026-27'!AI89</f>
        <v>0</v>
      </c>
      <c r="H88" s="62">
        <f>'PIP Proposal _ FY 2026-27'!AJ89</f>
        <v>0</v>
      </c>
      <c r="I88" s="62">
        <f>'PIP Proposal _ FY 2026-27'!AK89</f>
        <v>0</v>
      </c>
      <c r="J88" s="62">
        <f>'PIP Proposal _ FY 2026-27'!AL89</f>
        <v>0</v>
      </c>
      <c r="K88" s="62">
        <f>'PIP Proposal _ FY 2026-27'!AM89</f>
        <v>0</v>
      </c>
      <c r="L88" s="62">
        <f>'PIP Proposal _ FY 2026-27'!AN89</f>
        <v>0</v>
      </c>
      <c r="M88" s="62">
        <f>'PIP Proposal _ FY 2026-27'!AO89</f>
        <v>0</v>
      </c>
      <c r="N88" s="63">
        <f>'PIP Proposal _ FY 2026-27'!AP89</f>
        <v>0</v>
      </c>
    </row>
    <row r="89" spans="1:14" x14ac:dyDescent="0.25">
      <c r="A89" s="618"/>
      <c r="B89" s="616"/>
      <c r="C89" s="616"/>
      <c r="D89" s="29">
        <v>83</v>
      </c>
      <c r="E89" s="31" t="s">
        <v>95</v>
      </c>
      <c r="F89" s="62">
        <f>'PIP Proposal _ FY 2026-27'!X90</f>
        <v>6.6360000000000001</v>
      </c>
      <c r="G89" s="62">
        <f>'PIP Proposal _ FY 2026-27'!AI90</f>
        <v>0</v>
      </c>
      <c r="H89" s="62">
        <f>'PIP Proposal _ FY 2026-27'!AJ90</f>
        <v>0</v>
      </c>
      <c r="I89" s="62">
        <f>'PIP Proposal _ FY 2026-27'!AK90</f>
        <v>0</v>
      </c>
      <c r="J89" s="62">
        <f>'PIP Proposal _ FY 2026-27'!AL90</f>
        <v>0</v>
      </c>
      <c r="K89" s="62">
        <f>'PIP Proposal _ FY 2026-27'!AM90</f>
        <v>0</v>
      </c>
      <c r="L89" s="62">
        <f>'PIP Proposal _ FY 2026-27'!AN90</f>
        <v>0</v>
      </c>
      <c r="M89" s="62">
        <f>'PIP Proposal _ FY 2026-27'!AO90</f>
        <v>0</v>
      </c>
      <c r="N89" s="63">
        <f>'PIP Proposal _ FY 2026-27'!AP90</f>
        <v>0</v>
      </c>
    </row>
    <row r="90" spans="1:14" ht="30" x14ac:dyDescent="0.25">
      <c r="A90" s="618"/>
      <c r="B90" s="29" t="s">
        <v>96</v>
      </c>
      <c r="C90" s="29" t="s">
        <v>97</v>
      </c>
      <c r="D90" s="29">
        <v>84</v>
      </c>
      <c r="E90" s="31" t="s">
        <v>98</v>
      </c>
      <c r="F90" s="62">
        <f>'PIP Proposal _ FY 2026-27'!X91</f>
        <v>2390</v>
      </c>
      <c r="G90" s="62">
        <f>'PIP Proposal _ FY 2026-27'!AI91</f>
        <v>0</v>
      </c>
      <c r="H90" s="62">
        <f>'PIP Proposal _ FY 2026-27'!AJ91</f>
        <v>0</v>
      </c>
      <c r="I90" s="62">
        <f>'PIP Proposal _ FY 2026-27'!AK91</f>
        <v>0</v>
      </c>
      <c r="J90" s="62">
        <f>'PIP Proposal _ FY 2026-27'!AL91</f>
        <v>0</v>
      </c>
      <c r="K90" s="62">
        <f>'PIP Proposal _ FY 2026-27'!AM91</f>
        <v>0</v>
      </c>
      <c r="L90" s="62">
        <f>'PIP Proposal _ FY 2026-27'!AN91</f>
        <v>0</v>
      </c>
      <c r="M90" s="62">
        <f>'PIP Proposal _ FY 2026-27'!AO91</f>
        <v>0</v>
      </c>
      <c r="N90" s="63">
        <f>'PIP Proposal _ FY 2026-27'!AP91</f>
        <v>0</v>
      </c>
    </row>
    <row r="91" spans="1:14" ht="48" customHeight="1" x14ac:dyDescent="0.25">
      <c r="A91" s="618"/>
      <c r="B91" s="29" t="s">
        <v>99</v>
      </c>
      <c r="C91" s="29" t="s">
        <v>100</v>
      </c>
      <c r="D91" s="29">
        <v>85</v>
      </c>
      <c r="E91" s="31" t="s">
        <v>101</v>
      </c>
      <c r="F91" s="62">
        <f>'PIP Proposal _ FY 2026-27'!X92</f>
        <v>9.9999888000000006</v>
      </c>
      <c r="G91" s="62">
        <f>'PIP Proposal _ FY 2026-27'!AI92</f>
        <v>0</v>
      </c>
      <c r="H91" s="62">
        <f>'PIP Proposal _ FY 2026-27'!AJ92</f>
        <v>0</v>
      </c>
      <c r="I91" s="62">
        <f>'PIP Proposal _ FY 2026-27'!AK92</f>
        <v>0</v>
      </c>
      <c r="J91" s="62">
        <f>'PIP Proposal _ FY 2026-27'!AL92</f>
        <v>0</v>
      </c>
      <c r="K91" s="62">
        <f>'PIP Proposal _ FY 2026-27'!AM92</f>
        <v>0</v>
      </c>
      <c r="L91" s="62">
        <f>'PIP Proposal _ FY 2026-27'!AN92</f>
        <v>0</v>
      </c>
      <c r="M91" s="62">
        <f>'PIP Proposal _ FY 2026-27'!AO92</f>
        <v>0</v>
      </c>
      <c r="N91" s="63">
        <f>'PIP Proposal _ FY 2026-27'!AP92</f>
        <v>0</v>
      </c>
    </row>
    <row r="92" spans="1:14" ht="30" x14ac:dyDescent="0.25">
      <c r="A92" s="618"/>
      <c r="B92" s="29" t="s">
        <v>281</v>
      </c>
      <c r="C92" s="29" t="s">
        <v>22</v>
      </c>
      <c r="D92" s="29">
        <v>86</v>
      </c>
      <c r="E92" s="31" t="s">
        <v>102</v>
      </c>
      <c r="F92" s="65"/>
      <c r="G92" s="65"/>
      <c r="H92" s="65"/>
      <c r="I92" s="65"/>
      <c r="J92" s="65"/>
      <c r="K92" s="65"/>
      <c r="L92" s="65"/>
      <c r="M92" s="65"/>
      <c r="N92" s="66"/>
    </row>
    <row r="93" spans="1:14" s="2" customFormat="1" x14ac:dyDescent="0.25">
      <c r="A93" s="618"/>
      <c r="B93" s="620" t="s">
        <v>103</v>
      </c>
      <c r="C93" s="620"/>
      <c r="D93" s="620"/>
      <c r="E93" s="35"/>
      <c r="F93" s="60">
        <f>'PIP Proposal _ FY 2026-27'!X94</f>
        <v>13726.848328800001</v>
      </c>
      <c r="G93" s="67">
        <f>'PIP Proposal _ FY 2026-27'!AI94</f>
        <v>0</v>
      </c>
      <c r="H93" s="67">
        <f>'PIP Proposal _ FY 2026-27'!AJ94</f>
        <v>0</v>
      </c>
      <c r="I93" s="67">
        <f>'PIP Proposal _ FY 2026-27'!AK94</f>
        <v>0</v>
      </c>
      <c r="J93" s="67">
        <f>'PIP Proposal _ FY 2026-27'!AL94</f>
        <v>0</v>
      </c>
      <c r="K93" s="67">
        <f>'PIP Proposal _ FY 2026-27'!AM94</f>
        <v>0</v>
      </c>
      <c r="L93" s="67">
        <f>'PIP Proposal _ FY 2026-27'!AN94</f>
        <v>0</v>
      </c>
      <c r="M93" s="67">
        <f>'PIP Proposal _ FY 2026-27'!AO94</f>
        <v>0</v>
      </c>
      <c r="N93" s="61">
        <f>'PIP Proposal _ FY 2026-27'!AP94</f>
        <v>0</v>
      </c>
    </row>
    <row r="94" spans="1:14" x14ac:dyDescent="0.25">
      <c r="A94" s="618" t="s">
        <v>104</v>
      </c>
      <c r="B94" s="616" t="s">
        <v>105</v>
      </c>
      <c r="C94" s="616" t="s">
        <v>106</v>
      </c>
      <c r="D94" s="29">
        <v>87</v>
      </c>
      <c r="E94" s="31" t="s">
        <v>343</v>
      </c>
      <c r="F94" s="62">
        <f>'PIP Proposal _ FY 2026-27'!X95</f>
        <v>1250</v>
      </c>
      <c r="G94" s="62">
        <f>'PIP Proposal _ FY 2026-27'!AI95</f>
        <v>0</v>
      </c>
      <c r="H94" s="62">
        <f>'PIP Proposal _ FY 2026-27'!AJ95</f>
        <v>0</v>
      </c>
      <c r="I94" s="62">
        <f>'PIP Proposal _ FY 2026-27'!AK95</f>
        <v>0</v>
      </c>
      <c r="J94" s="62">
        <f>'PIP Proposal _ FY 2026-27'!AL95</f>
        <v>0</v>
      </c>
      <c r="K94" s="62">
        <f>'PIP Proposal _ FY 2026-27'!AM95</f>
        <v>0</v>
      </c>
      <c r="L94" s="62">
        <f>'PIP Proposal _ FY 2026-27'!AN95</f>
        <v>0</v>
      </c>
      <c r="M94" s="62">
        <f>'PIP Proposal _ FY 2026-27'!AO95</f>
        <v>0</v>
      </c>
      <c r="N94" s="63">
        <f>'PIP Proposal _ FY 2026-27'!AP95</f>
        <v>0</v>
      </c>
    </row>
    <row r="95" spans="1:14" x14ac:dyDescent="0.25">
      <c r="A95" s="618"/>
      <c r="B95" s="616"/>
      <c r="C95" s="616"/>
      <c r="D95" s="29">
        <v>88</v>
      </c>
      <c r="E95" s="31" t="s">
        <v>107</v>
      </c>
      <c r="F95" s="62">
        <f>'PIP Proposal _ FY 2026-27'!X96</f>
        <v>4000</v>
      </c>
      <c r="G95" s="62">
        <f>'PIP Proposal _ FY 2026-27'!AI96</f>
        <v>0</v>
      </c>
      <c r="H95" s="62">
        <f>'PIP Proposal _ FY 2026-27'!AJ96</f>
        <v>0</v>
      </c>
      <c r="I95" s="62">
        <f>'PIP Proposal _ FY 2026-27'!AK96</f>
        <v>0</v>
      </c>
      <c r="J95" s="62">
        <f>'PIP Proposal _ FY 2026-27'!AL96</f>
        <v>0</v>
      </c>
      <c r="K95" s="62">
        <f>'PIP Proposal _ FY 2026-27'!AM96</f>
        <v>0</v>
      </c>
      <c r="L95" s="62">
        <f>'PIP Proposal _ FY 2026-27'!AN96</f>
        <v>0</v>
      </c>
      <c r="M95" s="62">
        <f>'PIP Proposal _ FY 2026-27'!AO96</f>
        <v>0</v>
      </c>
      <c r="N95" s="63">
        <f>'PIP Proposal _ FY 2026-27'!AP96</f>
        <v>0</v>
      </c>
    </row>
    <row r="96" spans="1:14" ht="34.15" customHeight="1" x14ac:dyDescent="0.25">
      <c r="A96" s="618"/>
      <c r="B96" s="616"/>
      <c r="C96" s="616"/>
      <c r="D96" s="29">
        <v>89</v>
      </c>
      <c r="E96" s="31" t="s">
        <v>344</v>
      </c>
      <c r="F96" s="62">
        <f>'PIP Proposal _ FY 2026-27'!X97</f>
        <v>0</v>
      </c>
      <c r="G96" s="62">
        <f>'PIP Proposal _ FY 2026-27'!AI97</f>
        <v>0</v>
      </c>
      <c r="H96" s="62">
        <f>'PIP Proposal _ FY 2026-27'!AJ97</f>
        <v>0</v>
      </c>
      <c r="I96" s="62">
        <f>'PIP Proposal _ FY 2026-27'!AK97</f>
        <v>0</v>
      </c>
      <c r="J96" s="62">
        <f>'PIP Proposal _ FY 2026-27'!AL97</f>
        <v>0</v>
      </c>
      <c r="K96" s="62">
        <f>'PIP Proposal _ FY 2026-27'!AM97</f>
        <v>0</v>
      </c>
      <c r="L96" s="62">
        <f>'PIP Proposal _ FY 2026-27'!AN97</f>
        <v>0</v>
      </c>
      <c r="M96" s="62">
        <f>'PIP Proposal _ FY 2026-27'!AO97</f>
        <v>0</v>
      </c>
      <c r="N96" s="63">
        <f>'PIP Proposal _ FY 2026-27'!AP97</f>
        <v>0</v>
      </c>
    </row>
    <row r="97" spans="1:14" ht="30.6" customHeight="1" x14ac:dyDescent="0.25">
      <c r="A97" s="618"/>
      <c r="B97" s="616"/>
      <c r="C97" s="616"/>
      <c r="D97" s="29">
        <v>90</v>
      </c>
      <c r="E97" s="31" t="s">
        <v>108</v>
      </c>
      <c r="F97" s="62">
        <f>'PIP Proposal _ FY 2026-27'!X98</f>
        <v>0</v>
      </c>
      <c r="G97" s="62">
        <f>'PIP Proposal _ FY 2026-27'!AI98</f>
        <v>0</v>
      </c>
      <c r="H97" s="62">
        <f>'PIP Proposal _ FY 2026-27'!AJ98</f>
        <v>0</v>
      </c>
      <c r="I97" s="62">
        <f>'PIP Proposal _ FY 2026-27'!AK98</f>
        <v>0</v>
      </c>
      <c r="J97" s="62">
        <f>'PIP Proposal _ FY 2026-27'!AL98</f>
        <v>0</v>
      </c>
      <c r="K97" s="62">
        <f>'PIP Proposal _ FY 2026-27'!AM98</f>
        <v>0</v>
      </c>
      <c r="L97" s="62">
        <f>'PIP Proposal _ FY 2026-27'!AN98</f>
        <v>0</v>
      </c>
      <c r="M97" s="62">
        <f>'PIP Proposal _ FY 2026-27'!AO98</f>
        <v>0</v>
      </c>
      <c r="N97" s="63">
        <f>'PIP Proposal _ FY 2026-27'!AP98</f>
        <v>0</v>
      </c>
    </row>
    <row r="98" spans="1:14" x14ac:dyDescent="0.25">
      <c r="A98" s="618"/>
      <c r="B98" s="616"/>
      <c r="C98" s="616"/>
      <c r="D98" s="29">
        <v>91</v>
      </c>
      <c r="E98" s="31" t="s">
        <v>109</v>
      </c>
      <c r="F98" s="62">
        <f>'PIP Proposal _ FY 2026-27'!X99</f>
        <v>0</v>
      </c>
      <c r="G98" s="62">
        <f>'PIP Proposal _ FY 2026-27'!AI99</f>
        <v>0</v>
      </c>
      <c r="H98" s="62">
        <f>'PIP Proposal _ FY 2026-27'!AJ99</f>
        <v>0</v>
      </c>
      <c r="I98" s="62">
        <f>'PIP Proposal _ FY 2026-27'!AK99</f>
        <v>0</v>
      </c>
      <c r="J98" s="62">
        <f>'PIP Proposal _ FY 2026-27'!AL99</f>
        <v>0</v>
      </c>
      <c r="K98" s="62">
        <f>'PIP Proposal _ FY 2026-27'!AM99</f>
        <v>0</v>
      </c>
      <c r="L98" s="62">
        <f>'PIP Proposal _ FY 2026-27'!AN99</f>
        <v>0</v>
      </c>
      <c r="M98" s="62">
        <f>'PIP Proposal _ FY 2026-27'!AO99</f>
        <v>0</v>
      </c>
      <c r="N98" s="63">
        <f>'PIP Proposal _ FY 2026-27'!AP99</f>
        <v>0</v>
      </c>
    </row>
    <row r="99" spans="1:14" ht="27.6" customHeight="1" x14ac:dyDescent="0.25">
      <c r="A99" s="618"/>
      <c r="B99" s="616"/>
      <c r="C99" s="616"/>
      <c r="D99" s="29">
        <v>92</v>
      </c>
      <c r="E99" s="31" t="s">
        <v>346</v>
      </c>
      <c r="F99" s="62">
        <f>'PIP Proposal _ FY 2026-27'!X100</f>
        <v>110</v>
      </c>
      <c r="G99" s="62">
        <f>'PIP Proposal _ FY 2026-27'!AI100</f>
        <v>0</v>
      </c>
      <c r="H99" s="62">
        <f>'PIP Proposal _ FY 2026-27'!AJ100</f>
        <v>0</v>
      </c>
      <c r="I99" s="62">
        <f>'PIP Proposal _ FY 2026-27'!AK100</f>
        <v>0</v>
      </c>
      <c r="J99" s="62">
        <f>'PIP Proposal _ FY 2026-27'!AL100</f>
        <v>0</v>
      </c>
      <c r="K99" s="62">
        <f>'PIP Proposal _ FY 2026-27'!AM100</f>
        <v>0</v>
      </c>
      <c r="L99" s="62">
        <f>'PIP Proposal _ FY 2026-27'!AN100</f>
        <v>0</v>
      </c>
      <c r="M99" s="62">
        <f>'PIP Proposal _ FY 2026-27'!AO100</f>
        <v>0</v>
      </c>
      <c r="N99" s="63">
        <f>'PIP Proposal _ FY 2026-27'!AP100</f>
        <v>0</v>
      </c>
    </row>
    <row r="100" spans="1:14" x14ac:dyDescent="0.25">
      <c r="A100" s="618"/>
      <c r="B100" s="616"/>
      <c r="C100" s="616"/>
      <c r="D100" s="29">
        <v>93</v>
      </c>
      <c r="E100" s="31" t="s">
        <v>345</v>
      </c>
      <c r="F100" s="62">
        <f>'PIP Proposal _ FY 2026-27'!X101</f>
        <v>629.30000000000007</v>
      </c>
      <c r="G100" s="62">
        <f>'PIP Proposal _ FY 2026-27'!AI101</f>
        <v>0</v>
      </c>
      <c r="H100" s="62">
        <f>'PIP Proposal _ FY 2026-27'!AJ101</f>
        <v>0</v>
      </c>
      <c r="I100" s="62">
        <f>'PIP Proposal _ FY 2026-27'!AK101</f>
        <v>0</v>
      </c>
      <c r="J100" s="62">
        <f>'PIP Proposal _ FY 2026-27'!AL101</f>
        <v>0</v>
      </c>
      <c r="K100" s="62">
        <f>'PIP Proposal _ FY 2026-27'!AM101</f>
        <v>0</v>
      </c>
      <c r="L100" s="62">
        <f>'PIP Proposal _ FY 2026-27'!AN101</f>
        <v>0</v>
      </c>
      <c r="M100" s="62">
        <f>'PIP Proposal _ FY 2026-27'!AO101</f>
        <v>0</v>
      </c>
      <c r="N100" s="63">
        <f>'PIP Proposal _ FY 2026-27'!AP101</f>
        <v>0</v>
      </c>
    </row>
    <row r="101" spans="1:14" x14ac:dyDescent="0.25">
      <c r="A101" s="618"/>
      <c r="B101" s="616"/>
      <c r="C101" s="616"/>
      <c r="D101" s="29">
        <v>94</v>
      </c>
      <c r="E101" s="31" t="s">
        <v>347</v>
      </c>
      <c r="F101" s="62">
        <f>'PIP Proposal _ FY 2026-27'!X102</f>
        <v>129.96</v>
      </c>
      <c r="G101" s="62">
        <f>'PIP Proposal _ FY 2026-27'!AI102</f>
        <v>0</v>
      </c>
      <c r="H101" s="62">
        <f>'PIP Proposal _ FY 2026-27'!AJ102</f>
        <v>0</v>
      </c>
      <c r="I101" s="62">
        <f>'PIP Proposal _ FY 2026-27'!AK102</f>
        <v>0</v>
      </c>
      <c r="J101" s="62">
        <f>'PIP Proposal _ FY 2026-27'!AL102</f>
        <v>0</v>
      </c>
      <c r="K101" s="62">
        <f>'PIP Proposal _ FY 2026-27'!AM102</f>
        <v>0</v>
      </c>
      <c r="L101" s="62">
        <f>'PIP Proposal _ FY 2026-27'!AN102</f>
        <v>0</v>
      </c>
      <c r="M101" s="62">
        <f>'PIP Proposal _ FY 2026-27'!AO102</f>
        <v>0</v>
      </c>
      <c r="N101" s="63">
        <f>'PIP Proposal _ FY 2026-27'!AP102</f>
        <v>0</v>
      </c>
    </row>
    <row r="102" spans="1:14" ht="30" x14ac:dyDescent="0.25">
      <c r="A102" s="618"/>
      <c r="B102" s="616"/>
      <c r="C102" s="616"/>
      <c r="D102" s="29">
        <v>95</v>
      </c>
      <c r="E102" s="31" t="s">
        <v>348</v>
      </c>
      <c r="F102" s="62">
        <f>'PIP Proposal _ FY 2026-27'!X103</f>
        <v>1625.4096801999999</v>
      </c>
      <c r="G102" s="62">
        <f>'PIP Proposal _ FY 2026-27'!AI103</f>
        <v>0</v>
      </c>
      <c r="H102" s="62">
        <f>'PIP Proposal _ FY 2026-27'!AJ103</f>
        <v>0</v>
      </c>
      <c r="I102" s="62">
        <f>'PIP Proposal _ FY 2026-27'!AK103</f>
        <v>0</v>
      </c>
      <c r="J102" s="62">
        <f>'PIP Proposal _ FY 2026-27'!AL103</f>
        <v>0</v>
      </c>
      <c r="K102" s="62">
        <f>'PIP Proposal _ FY 2026-27'!AM103</f>
        <v>0</v>
      </c>
      <c r="L102" s="62">
        <f>'PIP Proposal _ FY 2026-27'!AN103</f>
        <v>0</v>
      </c>
      <c r="M102" s="62">
        <f>'PIP Proposal _ FY 2026-27'!AO103</f>
        <v>0</v>
      </c>
      <c r="N102" s="63">
        <f>'PIP Proposal _ FY 2026-27'!AP103</f>
        <v>0</v>
      </c>
    </row>
    <row r="103" spans="1:14" x14ac:dyDescent="0.25">
      <c r="A103" s="618"/>
      <c r="B103" s="616"/>
      <c r="C103" s="616"/>
      <c r="D103" s="29">
        <v>96</v>
      </c>
      <c r="E103" s="31" t="s">
        <v>110</v>
      </c>
      <c r="F103" s="62">
        <f>'PIP Proposal _ FY 2026-27'!X104</f>
        <v>0</v>
      </c>
      <c r="G103" s="62">
        <f>'PIP Proposal _ FY 2026-27'!AI104</f>
        <v>0</v>
      </c>
      <c r="H103" s="62">
        <f>'PIP Proposal _ FY 2026-27'!AJ104</f>
        <v>0</v>
      </c>
      <c r="I103" s="62">
        <f>'PIP Proposal _ FY 2026-27'!AK104</f>
        <v>0</v>
      </c>
      <c r="J103" s="62">
        <f>'PIP Proposal _ FY 2026-27'!AL104</f>
        <v>0</v>
      </c>
      <c r="K103" s="62">
        <f>'PIP Proposal _ FY 2026-27'!AM104</f>
        <v>0</v>
      </c>
      <c r="L103" s="62">
        <f>'PIP Proposal _ FY 2026-27'!AN104</f>
        <v>0</v>
      </c>
      <c r="M103" s="62">
        <f>'PIP Proposal _ FY 2026-27'!AO104</f>
        <v>0</v>
      </c>
      <c r="N103" s="63">
        <f>'PIP Proposal _ FY 2026-27'!AP104</f>
        <v>0</v>
      </c>
    </row>
    <row r="104" spans="1:14" x14ac:dyDescent="0.25">
      <c r="A104" s="618"/>
      <c r="B104" s="621" t="s">
        <v>111</v>
      </c>
      <c r="C104" s="621" t="s">
        <v>112</v>
      </c>
      <c r="D104" s="29">
        <v>97</v>
      </c>
      <c r="E104" s="31" t="s">
        <v>364</v>
      </c>
      <c r="F104" s="62">
        <f>'PIP Proposal _ FY 2026-27'!X105</f>
        <v>658.04</v>
      </c>
      <c r="G104" s="62">
        <f>'PIP Proposal _ FY 2026-27'!AI105</f>
        <v>0</v>
      </c>
      <c r="H104" s="62">
        <f>'PIP Proposal _ FY 2026-27'!AJ105</f>
        <v>0</v>
      </c>
      <c r="I104" s="62">
        <f>'PIP Proposal _ FY 2026-27'!AK105</f>
        <v>0</v>
      </c>
      <c r="J104" s="62">
        <f>'PIP Proposal _ FY 2026-27'!AL105</f>
        <v>0</v>
      </c>
      <c r="K104" s="62">
        <f>'PIP Proposal _ FY 2026-27'!AM105</f>
        <v>0</v>
      </c>
      <c r="L104" s="62">
        <f>'PIP Proposal _ FY 2026-27'!AN105</f>
        <v>0</v>
      </c>
      <c r="M104" s="62">
        <f>'PIP Proposal _ FY 2026-27'!AO105</f>
        <v>0</v>
      </c>
      <c r="N104" s="63">
        <f>'PIP Proposal _ FY 2026-27'!AP105</f>
        <v>0</v>
      </c>
    </row>
    <row r="105" spans="1:14" x14ac:dyDescent="0.25">
      <c r="A105" s="618"/>
      <c r="B105" s="621"/>
      <c r="C105" s="621"/>
      <c r="D105" s="29">
        <v>98</v>
      </c>
      <c r="E105" s="52" t="s">
        <v>365</v>
      </c>
      <c r="F105" s="68">
        <f>'PIP Proposal _ FY 2026-27'!X106</f>
        <v>255.57983999999999</v>
      </c>
      <c r="G105" s="68">
        <f>'PIP Proposal _ FY 2026-27'!AI106</f>
        <v>0</v>
      </c>
      <c r="H105" s="68">
        <f>'PIP Proposal _ FY 2026-27'!AJ106</f>
        <v>0</v>
      </c>
      <c r="I105" s="68">
        <f>'PIP Proposal _ FY 2026-27'!AK106</f>
        <v>0</v>
      </c>
      <c r="J105" s="68">
        <f>'PIP Proposal _ FY 2026-27'!AL106</f>
        <v>0</v>
      </c>
      <c r="K105" s="68">
        <f>'PIP Proposal _ FY 2026-27'!AM106</f>
        <v>0</v>
      </c>
      <c r="L105" s="68">
        <f>'PIP Proposal _ FY 2026-27'!AN106</f>
        <v>0</v>
      </c>
      <c r="M105" s="68">
        <f>'PIP Proposal _ FY 2026-27'!AO106</f>
        <v>0</v>
      </c>
      <c r="N105" s="69">
        <f>'PIP Proposal _ FY 2026-27'!AP106</f>
        <v>0</v>
      </c>
    </row>
    <row r="106" spans="1:14" x14ac:dyDescent="0.25">
      <c r="A106" s="618"/>
      <c r="B106" s="621" t="s">
        <v>113</v>
      </c>
      <c r="C106" s="621" t="s">
        <v>114</v>
      </c>
      <c r="D106" s="29">
        <v>99</v>
      </c>
      <c r="E106" s="31" t="s">
        <v>115</v>
      </c>
      <c r="F106" s="62">
        <f>'PIP Proposal _ FY 2026-27'!X107</f>
        <v>180</v>
      </c>
      <c r="G106" s="62">
        <f>'PIP Proposal _ FY 2026-27'!AI107</f>
        <v>0</v>
      </c>
      <c r="H106" s="62">
        <f>'PIP Proposal _ FY 2026-27'!AJ107</f>
        <v>0</v>
      </c>
      <c r="I106" s="62">
        <f>'PIP Proposal _ FY 2026-27'!AK107</f>
        <v>0</v>
      </c>
      <c r="J106" s="62">
        <f>'PIP Proposal _ FY 2026-27'!AL107</f>
        <v>0</v>
      </c>
      <c r="K106" s="62">
        <f>'PIP Proposal _ FY 2026-27'!AM107</f>
        <v>0</v>
      </c>
      <c r="L106" s="62">
        <f>'PIP Proposal _ FY 2026-27'!AN107</f>
        <v>0</v>
      </c>
      <c r="M106" s="62">
        <f>'PIP Proposal _ FY 2026-27'!AO107</f>
        <v>0</v>
      </c>
      <c r="N106" s="63">
        <f>'PIP Proposal _ FY 2026-27'!AP107</f>
        <v>0</v>
      </c>
    </row>
    <row r="107" spans="1:14" x14ac:dyDescent="0.25">
      <c r="A107" s="618"/>
      <c r="B107" s="621"/>
      <c r="C107" s="621"/>
      <c r="D107" s="29">
        <v>100</v>
      </c>
      <c r="E107" s="31" t="s">
        <v>116</v>
      </c>
      <c r="F107" s="62">
        <f>'PIP Proposal _ FY 2026-27'!X108</f>
        <v>0</v>
      </c>
      <c r="G107" s="62">
        <f>'PIP Proposal _ FY 2026-27'!AI108</f>
        <v>0</v>
      </c>
      <c r="H107" s="62">
        <f>'PIP Proposal _ FY 2026-27'!AJ108</f>
        <v>0</v>
      </c>
      <c r="I107" s="62">
        <f>'PIP Proposal _ FY 2026-27'!AK108</f>
        <v>0</v>
      </c>
      <c r="J107" s="62">
        <f>'PIP Proposal _ FY 2026-27'!AL108</f>
        <v>0</v>
      </c>
      <c r="K107" s="62">
        <f>'PIP Proposal _ FY 2026-27'!AM108</f>
        <v>0</v>
      </c>
      <c r="L107" s="62">
        <f>'PIP Proposal _ FY 2026-27'!AN108</f>
        <v>0</v>
      </c>
      <c r="M107" s="62">
        <f>'PIP Proposal _ FY 2026-27'!AO108</f>
        <v>0</v>
      </c>
      <c r="N107" s="63">
        <f>'PIP Proposal _ FY 2026-27'!AP108</f>
        <v>0</v>
      </c>
    </row>
    <row r="108" spans="1:14" x14ac:dyDescent="0.25">
      <c r="A108" s="618"/>
      <c r="B108" s="621"/>
      <c r="C108" s="621"/>
      <c r="D108" s="29">
        <v>101</v>
      </c>
      <c r="E108" s="31" t="s">
        <v>117</v>
      </c>
      <c r="F108" s="62">
        <f>'PIP Proposal _ FY 2026-27'!X109</f>
        <v>0</v>
      </c>
      <c r="G108" s="62">
        <f>'PIP Proposal _ FY 2026-27'!AI109</f>
        <v>0</v>
      </c>
      <c r="H108" s="62">
        <f>'PIP Proposal _ FY 2026-27'!AJ109</f>
        <v>0</v>
      </c>
      <c r="I108" s="62">
        <f>'PIP Proposal _ FY 2026-27'!AK109</f>
        <v>0</v>
      </c>
      <c r="J108" s="62">
        <f>'PIP Proposal _ FY 2026-27'!AL109</f>
        <v>0</v>
      </c>
      <c r="K108" s="62">
        <f>'PIP Proposal _ FY 2026-27'!AM109</f>
        <v>0</v>
      </c>
      <c r="L108" s="62">
        <f>'PIP Proposal _ FY 2026-27'!AN109</f>
        <v>0</v>
      </c>
      <c r="M108" s="62">
        <f>'PIP Proposal _ FY 2026-27'!AO109</f>
        <v>0</v>
      </c>
      <c r="N108" s="63">
        <f>'PIP Proposal _ FY 2026-27'!AP109</f>
        <v>0</v>
      </c>
    </row>
    <row r="109" spans="1:14" s="3" customFormat="1" x14ac:dyDescent="0.25">
      <c r="A109" s="618"/>
      <c r="B109" s="621"/>
      <c r="C109" s="621"/>
      <c r="D109" s="29">
        <v>102</v>
      </c>
      <c r="E109" s="31" t="s">
        <v>118</v>
      </c>
      <c r="F109" s="62">
        <f>'PIP Proposal _ FY 2026-27'!X110</f>
        <v>0</v>
      </c>
      <c r="G109" s="62">
        <f>'PIP Proposal _ FY 2026-27'!AI110</f>
        <v>0</v>
      </c>
      <c r="H109" s="62">
        <f>'PIP Proposal _ FY 2026-27'!AJ110</f>
        <v>0</v>
      </c>
      <c r="I109" s="62">
        <f>'PIP Proposal _ FY 2026-27'!AK110</f>
        <v>0</v>
      </c>
      <c r="J109" s="62">
        <f>'PIP Proposal _ FY 2026-27'!AL110</f>
        <v>0</v>
      </c>
      <c r="K109" s="62">
        <f>'PIP Proposal _ FY 2026-27'!AM110</f>
        <v>0</v>
      </c>
      <c r="L109" s="62">
        <f>'PIP Proposal _ FY 2026-27'!AN110</f>
        <v>0</v>
      </c>
      <c r="M109" s="62">
        <f>'PIP Proposal _ FY 2026-27'!AO110</f>
        <v>0</v>
      </c>
      <c r="N109" s="63">
        <f>'PIP Proposal _ FY 2026-27'!AP110</f>
        <v>0</v>
      </c>
    </row>
    <row r="110" spans="1:14" x14ac:dyDescent="0.25">
      <c r="A110" s="618"/>
      <c r="B110" s="621"/>
      <c r="C110" s="621"/>
      <c r="D110" s="29">
        <v>103</v>
      </c>
      <c r="E110" s="31" t="s">
        <v>22</v>
      </c>
      <c r="F110" s="65"/>
      <c r="G110" s="65"/>
      <c r="H110" s="65"/>
      <c r="I110" s="65"/>
      <c r="J110" s="65"/>
      <c r="K110" s="65"/>
      <c r="L110" s="65"/>
      <c r="M110" s="65"/>
      <c r="N110" s="66"/>
    </row>
    <row r="111" spans="1:14" x14ac:dyDescent="0.25">
      <c r="A111" s="618"/>
      <c r="B111" s="621" t="s">
        <v>119</v>
      </c>
      <c r="C111" s="621" t="s">
        <v>120</v>
      </c>
      <c r="D111" s="29">
        <v>104</v>
      </c>
      <c r="E111" s="31" t="s">
        <v>121</v>
      </c>
      <c r="F111" s="62">
        <f>'PIP Proposal _ FY 2026-27'!X112</f>
        <v>83</v>
      </c>
      <c r="G111" s="62">
        <f>'PIP Proposal _ FY 2026-27'!AI112</f>
        <v>0</v>
      </c>
      <c r="H111" s="62">
        <f>'PIP Proposal _ FY 2026-27'!AJ112</f>
        <v>0</v>
      </c>
      <c r="I111" s="62">
        <f>'PIP Proposal _ FY 2026-27'!AK112</f>
        <v>0</v>
      </c>
      <c r="J111" s="62">
        <f>'PIP Proposal _ FY 2026-27'!AL112</f>
        <v>0</v>
      </c>
      <c r="K111" s="62">
        <f>'PIP Proposal _ FY 2026-27'!AM112</f>
        <v>0</v>
      </c>
      <c r="L111" s="62">
        <f>'PIP Proposal _ FY 2026-27'!AN112</f>
        <v>0</v>
      </c>
      <c r="M111" s="62">
        <f>'PIP Proposal _ FY 2026-27'!AO112</f>
        <v>0</v>
      </c>
      <c r="N111" s="63">
        <f>'PIP Proposal _ FY 2026-27'!AP112</f>
        <v>0</v>
      </c>
    </row>
    <row r="112" spans="1:14" x14ac:dyDescent="0.25">
      <c r="A112" s="618"/>
      <c r="B112" s="621"/>
      <c r="C112" s="621"/>
      <c r="D112" s="29">
        <v>105</v>
      </c>
      <c r="E112" s="31" t="s">
        <v>349</v>
      </c>
      <c r="F112" s="62">
        <f>'PIP Proposal _ FY 2026-27'!X113</f>
        <v>0</v>
      </c>
      <c r="G112" s="62">
        <f>'PIP Proposal _ FY 2026-27'!AI113</f>
        <v>0</v>
      </c>
      <c r="H112" s="62">
        <f>'PIP Proposal _ FY 2026-27'!AJ113</f>
        <v>0</v>
      </c>
      <c r="I112" s="62">
        <f>'PIP Proposal _ FY 2026-27'!AK113</f>
        <v>0</v>
      </c>
      <c r="J112" s="62">
        <f>'PIP Proposal _ FY 2026-27'!AL113</f>
        <v>0</v>
      </c>
      <c r="K112" s="62">
        <f>'PIP Proposal _ FY 2026-27'!AM113</f>
        <v>0</v>
      </c>
      <c r="L112" s="62">
        <f>'PIP Proposal _ FY 2026-27'!AN113</f>
        <v>0</v>
      </c>
      <c r="M112" s="62">
        <f>'PIP Proposal _ FY 2026-27'!AO113</f>
        <v>0</v>
      </c>
      <c r="N112" s="63">
        <f>'PIP Proposal _ FY 2026-27'!AP113</f>
        <v>0</v>
      </c>
    </row>
    <row r="113" spans="1:14" x14ac:dyDescent="0.25">
      <c r="A113" s="618"/>
      <c r="B113" s="621"/>
      <c r="C113" s="621"/>
      <c r="D113" s="29">
        <v>106</v>
      </c>
      <c r="E113" s="31" t="s">
        <v>122</v>
      </c>
      <c r="F113" s="62">
        <f>'PIP Proposal _ FY 2026-27'!X114</f>
        <v>76</v>
      </c>
      <c r="G113" s="62">
        <f>'PIP Proposal _ FY 2026-27'!AI114</f>
        <v>0</v>
      </c>
      <c r="H113" s="62">
        <f>'PIP Proposal _ FY 2026-27'!AJ114</f>
        <v>0</v>
      </c>
      <c r="I113" s="62">
        <f>'PIP Proposal _ FY 2026-27'!AK114</f>
        <v>0</v>
      </c>
      <c r="J113" s="62">
        <f>'PIP Proposal _ FY 2026-27'!AL114</f>
        <v>0</v>
      </c>
      <c r="K113" s="62">
        <f>'PIP Proposal _ FY 2026-27'!AM114</f>
        <v>0</v>
      </c>
      <c r="L113" s="62">
        <f>'PIP Proposal _ FY 2026-27'!AN114</f>
        <v>0</v>
      </c>
      <c r="M113" s="62">
        <f>'PIP Proposal _ FY 2026-27'!AO114</f>
        <v>0</v>
      </c>
      <c r="N113" s="63">
        <f>'PIP Proposal _ FY 2026-27'!AP114</f>
        <v>0</v>
      </c>
    </row>
    <row r="114" spans="1:14" x14ac:dyDescent="0.25">
      <c r="A114" s="618"/>
      <c r="B114" s="621" t="s">
        <v>123</v>
      </c>
      <c r="C114" s="621" t="s">
        <v>289</v>
      </c>
      <c r="D114" s="29">
        <v>107</v>
      </c>
      <c r="E114" s="31" t="s">
        <v>124</v>
      </c>
      <c r="F114" s="62">
        <f>'PIP Proposal _ FY 2026-27'!X115</f>
        <v>0</v>
      </c>
      <c r="G114" s="62">
        <f>'PIP Proposal _ FY 2026-27'!AI115</f>
        <v>0</v>
      </c>
      <c r="H114" s="62">
        <f>'PIP Proposal _ FY 2026-27'!AJ115</f>
        <v>0</v>
      </c>
      <c r="I114" s="62">
        <f>'PIP Proposal _ FY 2026-27'!AK115</f>
        <v>0</v>
      </c>
      <c r="J114" s="62">
        <f>'PIP Proposal _ FY 2026-27'!AL115</f>
        <v>0</v>
      </c>
      <c r="K114" s="62">
        <f>'PIP Proposal _ FY 2026-27'!AM115</f>
        <v>0</v>
      </c>
      <c r="L114" s="62">
        <f>'PIP Proposal _ FY 2026-27'!AN115</f>
        <v>0</v>
      </c>
      <c r="M114" s="62">
        <f>'PIP Proposal _ FY 2026-27'!AO115</f>
        <v>0</v>
      </c>
      <c r="N114" s="63">
        <f>'PIP Proposal _ FY 2026-27'!AP115</f>
        <v>0</v>
      </c>
    </row>
    <row r="115" spans="1:14" x14ac:dyDescent="0.25">
      <c r="A115" s="618"/>
      <c r="B115" s="621"/>
      <c r="C115" s="621"/>
      <c r="D115" s="29">
        <v>108</v>
      </c>
      <c r="E115" s="31" t="s">
        <v>125</v>
      </c>
      <c r="F115" s="62">
        <f>'PIP Proposal _ FY 2026-27'!X116</f>
        <v>0</v>
      </c>
      <c r="G115" s="62">
        <f>'PIP Proposal _ FY 2026-27'!AI116</f>
        <v>0</v>
      </c>
      <c r="H115" s="62">
        <f>'PIP Proposal _ FY 2026-27'!AJ116</f>
        <v>0</v>
      </c>
      <c r="I115" s="62">
        <f>'PIP Proposal _ FY 2026-27'!AK116</f>
        <v>0</v>
      </c>
      <c r="J115" s="62">
        <f>'PIP Proposal _ FY 2026-27'!AL116</f>
        <v>0</v>
      </c>
      <c r="K115" s="62">
        <f>'PIP Proposal _ FY 2026-27'!AM116</f>
        <v>0</v>
      </c>
      <c r="L115" s="62">
        <f>'PIP Proposal _ FY 2026-27'!AN116</f>
        <v>0</v>
      </c>
      <c r="M115" s="62">
        <f>'PIP Proposal _ FY 2026-27'!AO116</f>
        <v>0</v>
      </c>
      <c r="N115" s="63">
        <f>'PIP Proposal _ FY 2026-27'!AP116</f>
        <v>0</v>
      </c>
    </row>
    <row r="116" spans="1:14" x14ac:dyDescent="0.25">
      <c r="A116" s="618"/>
      <c r="B116" s="621"/>
      <c r="C116" s="621"/>
      <c r="D116" s="29">
        <v>109</v>
      </c>
      <c r="E116" s="31" t="s">
        <v>126</v>
      </c>
      <c r="F116" s="62">
        <f>'PIP Proposal _ FY 2026-27'!X117</f>
        <v>3200</v>
      </c>
      <c r="G116" s="62">
        <f>'PIP Proposal _ FY 2026-27'!AI117</f>
        <v>0</v>
      </c>
      <c r="H116" s="62">
        <f>'PIP Proposal _ FY 2026-27'!AJ117</f>
        <v>0</v>
      </c>
      <c r="I116" s="62">
        <f>'PIP Proposal _ FY 2026-27'!AK117</f>
        <v>0</v>
      </c>
      <c r="J116" s="62">
        <f>'PIP Proposal _ FY 2026-27'!AL117</f>
        <v>0</v>
      </c>
      <c r="K116" s="62">
        <f>'PIP Proposal _ FY 2026-27'!AM117</f>
        <v>0</v>
      </c>
      <c r="L116" s="62">
        <f>'PIP Proposal _ FY 2026-27'!AN117</f>
        <v>0</v>
      </c>
      <c r="M116" s="62">
        <f>'PIP Proposal _ FY 2026-27'!AO117</f>
        <v>0</v>
      </c>
      <c r="N116" s="63">
        <f>'PIP Proposal _ FY 2026-27'!AP117</f>
        <v>0</v>
      </c>
    </row>
    <row r="117" spans="1:14" x14ac:dyDescent="0.25">
      <c r="A117" s="618"/>
      <c r="B117" s="621"/>
      <c r="C117" s="621"/>
      <c r="D117" s="29">
        <v>110</v>
      </c>
      <c r="E117" s="31" t="s">
        <v>290</v>
      </c>
      <c r="F117" s="62">
        <f>'PIP Proposal _ FY 2026-27'!X118</f>
        <v>14329.146799999999</v>
      </c>
      <c r="G117" s="62">
        <f>'PIP Proposal _ FY 2026-27'!AI118</f>
        <v>0</v>
      </c>
      <c r="H117" s="62">
        <f>'PIP Proposal _ FY 2026-27'!AJ118</f>
        <v>0</v>
      </c>
      <c r="I117" s="62">
        <f>'PIP Proposal _ FY 2026-27'!AK118</f>
        <v>0</v>
      </c>
      <c r="J117" s="62">
        <f>'PIP Proposal _ FY 2026-27'!AL118</f>
        <v>0</v>
      </c>
      <c r="K117" s="62">
        <f>'PIP Proposal _ FY 2026-27'!AM118</f>
        <v>0</v>
      </c>
      <c r="L117" s="62">
        <f>'PIP Proposal _ FY 2026-27'!AN118</f>
        <v>0</v>
      </c>
      <c r="M117" s="62">
        <f>'PIP Proposal _ FY 2026-27'!AO118</f>
        <v>0</v>
      </c>
      <c r="N117" s="63">
        <f>'PIP Proposal _ FY 2026-27'!AP118</f>
        <v>0</v>
      </c>
    </row>
    <row r="118" spans="1:14" x14ac:dyDescent="0.25">
      <c r="A118" s="618"/>
      <c r="B118" s="621"/>
      <c r="C118" s="621"/>
      <c r="D118" s="29">
        <v>111</v>
      </c>
      <c r="E118" s="31" t="s">
        <v>22</v>
      </c>
      <c r="F118" s="65"/>
      <c r="G118" s="65"/>
      <c r="H118" s="65"/>
      <c r="I118" s="65"/>
      <c r="J118" s="65"/>
      <c r="K118" s="65"/>
      <c r="L118" s="65"/>
      <c r="M118" s="65"/>
      <c r="N118" s="66"/>
    </row>
    <row r="119" spans="1:14" x14ac:dyDescent="0.25">
      <c r="A119" s="618"/>
      <c r="B119" s="616" t="s">
        <v>127</v>
      </c>
      <c r="C119" s="616" t="s">
        <v>128</v>
      </c>
      <c r="D119" s="29">
        <v>112</v>
      </c>
      <c r="E119" s="31" t="s">
        <v>129</v>
      </c>
      <c r="F119" s="62">
        <f>'PIP Proposal _ FY 2026-27'!X120</f>
        <v>1128.7321999999999</v>
      </c>
      <c r="G119" s="62">
        <f>'PIP Proposal _ FY 2026-27'!AI120</f>
        <v>0</v>
      </c>
      <c r="H119" s="62">
        <f>'PIP Proposal _ FY 2026-27'!AJ120</f>
        <v>0</v>
      </c>
      <c r="I119" s="62">
        <f>'PIP Proposal _ FY 2026-27'!AK120</f>
        <v>0</v>
      </c>
      <c r="J119" s="62">
        <f>'PIP Proposal _ FY 2026-27'!AL120</f>
        <v>0</v>
      </c>
      <c r="K119" s="62">
        <f>'PIP Proposal _ FY 2026-27'!AM120</f>
        <v>0</v>
      </c>
      <c r="L119" s="62">
        <f>'PIP Proposal _ FY 2026-27'!AN120</f>
        <v>0</v>
      </c>
      <c r="M119" s="62">
        <f>'PIP Proposal _ FY 2026-27'!AO120</f>
        <v>0</v>
      </c>
      <c r="N119" s="63">
        <f>'PIP Proposal _ FY 2026-27'!AP120</f>
        <v>0</v>
      </c>
    </row>
    <row r="120" spans="1:14" x14ac:dyDescent="0.25">
      <c r="A120" s="618"/>
      <c r="B120" s="616"/>
      <c r="C120" s="616"/>
      <c r="D120" s="29">
        <v>113</v>
      </c>
      <c r="E120" s="31" t="s">
        <v>130</v>
      </c>
      <c r="F120" s="62">
        <f>'PIP Proposal _ FY 2026-27'!X121</f>
        <v>856.27739600000007</v>
      </c>
      <c r="G120" s="62">
        <f>'PIP Proposal _ FY 2026-27'!AI121</f>
        <v>0</v>
      </c>
      <c r="H120" s="62">
        <f>'PIP Proposal _ FY 2026-27'!AJ121</f>
        <v>0</v>
      </c>
      <c r="I120" s="62">
        <f>'PIP Proposal _ FY 2026-27'!AK121</f>
        <v>0</v>
      </c>
      <c r="J120" s="62">
        <f>'PIP Proposal _ FY 2026-27'!AL121</f>
        <v>0</v>
      </c>
      <c r="K120" s="62">
        <f>'PIP Proposal _ FY 2026-27'!AM121</f>
        <v>0</v>
      </c>
      <c r="L120" s="62">
        <f>'PIP Proposal _ FY 2026-27'!AN121</f>
        <v>0</v>
      </c>
      <c r="M120" s="62">
        <f>'PIP Proposal _ FY 2026-27'!AO121</f>
        <v>0</v>
      </c>
      <c r="N120" s="63">
        <f>'PIP Proposal _ FY 2026-27'!AP121</f>
        <v>0</v>
      </c>
    </row>
    <row r="121" spans="1:14" ht="45" x14ac:dyDescent="0.25">
      <c r="A121" s="618"/>
      <c r="B121" s="29" t="s">
        <v>131</v>
      </c>
      <c r="C121" s="29" t="s">
        <v>132</v>
      </c>
      <c r="D121" s="29">
        <v>114</v>
      </c>
      <c r="E121" s="31" t="s">
        <v>133</v>
      </c>
      <c r="F121" s="62">
        <f>'PIP Proposal _ FY 2026-27'!X122</f>
        <v>79.94</v>
      </c>
      <c r="G121" s="62">
        <f>'PIP Proposal _ FY 2026-27'!AI122</f>
        <v>0</v>
      </c>
      <c r="H121" s="62">
        <f>'PIP Proposal _ FY 2026-27'!AJ122</f>
        <v>0</v>
      </c>
      <c r="I121" s="62">
        <f>'PIP Proposal _ FY 2026-27'!AK122</f>
        <v>0</v>
      </c>
      <c r="J121" s="62">
        <f>'PIP Proposal _ FY 2026-27'!AL122</f>
        <v>0</v>
      </c>
      <c r="K121" s="62">
        <f>'PIP Proposal _ FY 2026-27'!AM122</f>
        <v>0</v>
      </c>
      <c r="L121" s="62">
        <f>'PIP Proposal _ FY 2026-27'!AN122</f>
        <v>0</v>
      </c>
      <c r="M121" s="62">
        <f>'PIP Proposal _ FY 2026-27'!AO122</f>
        <v>0</v>
      </c>
      <c r="N121" s="63">
        <f>'PIP Proposal _ FY 2026-27'!AP122</f>
        <v>0</v>
      </c>
    </row>
    <row r="122" spans="1:14" x14ac:dyDescent="0.25">
      <c r="A122" s="618"/>
      <c r="B122" s="616" t="s">
        <v>134</v>
      </c>
      <c r="C122" s="616" t="s">
        <v>135</v>
      </c>
      <c r="D122" s="29">
        <v>115</v>
      </c>
      <c r="E122" s="31" t="s">
        <v>136</v>
      </c>
      <c r="F122" s="62">
        <f>'PIP Proposal _ FY 2026-27'!X123</f>
        <v>7.2</v>
      </c>
      <c r="G122" s="62">
        <f>'PIP Proposal _ FY 2026-27'!AI123</f>
        <v>0</v>
      </c>
      <c r="H122" s="62">
        <f>'PIP Proposal _ FY 2026-27'!AJ123</f>
        <v>0</v>
      </c>
      <c r="I122" s="62">
        <f>'PIP Proposal _ FY 2026-27'!AK123</f>
        <v>0</v>
      </c>
      <c r="J122" s="62">
        <f>'PIP Proposal _ FY 2026-27'!AL123</f>
        <v>0</v>
      </c>
      <c r="K122" s="62">
        <f>'PIP Proposal _ FY 2026-27'!AM123</f>
        <v>0</v>
      </c>
      <c r="L122" s="62">
        <f>'PIP Proposal _ FY 2026-27'!AN123</f>
        <v>0</v>
      </c>
      <c r="M122" s="62">
        <f>'PIP Proposal _ FY 2026-27'!AO123</f>
        <v>0</v>
      </c>
      <c r="N122" s="63">
        <f>'PIP Proposal _ FY 2026-27'!AP123</f>
        <v>0</v>
      </c>
    </row>
    <row r="123" spans="1:14" x14ac:dyDescent="0.25">
      <c r="A123" s="618"/>
      <c r="B123" s="616"/>
      <c r="C123" s="616"/>
      <c r="D123" s="29">
        <v>116</v>
      </c>
      <c r="E123" s="31" t="s">
        <v>137</v>
      </c>
      <c r="F123" s="62">
        <f>'PIP Proposal _ FY 2026-27'!X124</f>
        <v>175</v>
      </c>
      <c r="G123" s="62">
        <f>'PIP Proposal _ FY 2026-27'!AI124</f>
        <v>0</v>
      </c>
      <c r="H123" s="62">
        <f>'PIP Proposal _ FY 2026-27'!AJ124</f>
        <v>0</v>
      </c>
      <c r="I123" s="62">
        <f>'PIP Proposal _ FY 2026-27'!AK124</f>
        <v>0</v>
      </c>
      <c r="J123" s="62">
        <f>'PIP Proposal _ FY 2026-27'!AL124</f>
        <v>0</v>
      </c>
      <c r="K123" s="62">
        <f>'PIP Proposal _ FY 2026-27'!AM124</f>
        <v>0</v>
      </c>
      <c r="L123" s="62">
        <f>'PIP Proposal _ FY 2026-27'!AN124</f>
        <v>0</v>
      </c>
      <c r="M123" s="62">
        <f>'PIP Proposal _ FY 2026-27'!AO124</f>
        <v>0</v>
      </c>
      <c r="N123" s="63">
        <f>'PIP Proposal _ FY 2026-27'!AP124</f>
        <v>0</v>
      </c>
    </row>
    <row r="124" spans="1:14" x14ac:dyDescent="0.25">
      <c r="A124" s="618"/>
      <c r="B124" s="616"/>
      <c r="C124" s="616"/>
      <c r="D124" s="29">
        <v>117</v>
      </c>
      <c r="E124" s="31" t="s">
        <v>138</v>
      </c>
      <c r="F124" s="62">
        <f>'PIP Proposal _ FY 2026-27'!X125</f>
        <v>0</v>
      </c>
      <c r="G124" s="62">
        <f>'PIP Proposal _ FY 2026-27'!AI125</f>
        <v>0</v>
      </c>
      <c r="H124" s="62">
        <f>'PIP Proposal _ FY 2026-27'!AJ125</f>
        <v>0</v>
      </c>
      <c r="I124" s="62">
        <f>'PIP Proposal _ FY 2026-27'!AK125</f>
        <v>0</v>
      </c>
      <c r="J124" s="62">
        <f>'PIP Proposal _ FY 2026-27'!AL125</f>
        <v>0</v>
      </c>
      <c r="K124" s="62">
        <f>'PIP Proposal _ FY 2026-27'!AM125</f>
        <v>0</v>
      </c>
      <c r="L124" s="62">
        <f>'PIP Proposal _ FY 2026-27'!AN125</f>
        <v>0</v>
      </c>
      <c r="M124" s="62">
        <f>'PIP Proposal _ FY 2026-27'!AO125</f>
        <v>0</v>
      </c>
      <c r="N124" s="63">
        <f>'PIP Proposal _ FY 2026-27'!AP125</f>
        <v>0</v>
      </c>
    </row>
    <row r="125" spans="1:14" x14ac:dyDescent="0.25">
      <c r="A125" s="618"/>
      <c r="B125" s="616"/>
      <c r="C125" s="616"/>
      <c r="D125" s="29">
        <v>118</v>
      </c>
      <c r="E125" s="31" t="s">
        <v>22</v>
      </c>
      <c r="F125" s="65"/>
      <c r="G125" s="65"/>
      <c r="H125" s="65"/>
      <c r="I125" s="65"/>
      <c r="J125" s="65"/>
      <c r="K125" s="65"/>
      <c r="L125" s="65"/>
      <c r="M125" s="65"/>
      <c r="N125" s="66"/>
    </row>
    <row r="126" spans="1:14" ht="30" x14ac:dyDescent="0.25">
      <c r="A126" s="618"/>
      <c r="B126" s="29" t="s">
        <v>139</v>
      </c>
      <c r="C126" s="29" t="s">
        <v>140</v>
      </c>
      <c r="D126" s="29">
        <v>119</v>
      </c>
      <c r="E126" s="31" t="s">
        <v>141</v>
      </c>
      <c r="F126" s="62">
        <f>'PIP Proposal _ FY 2026-27'!X127</f>
        <v>30</v>
      </c>
      <c r="G126" s="62">
        <f>'PIP Proposal _ FY 2026-27'!AI127</f>
        <v>0</v>
      </c>
      <c r="H126" s="62">
        <f>'PIP Proposal _ FY 2026-27'!AJ127</f>
        <v>0</v>
      </c>
      <c r="I126" s="62">
        <f>'PIP Proposal _ FY 2026-27'!AK127</f>
        <v>0</v>
      </c>
      <c r="J126" s="62">
        <f>'PIP Proposal _ FY 2026-27'!AL127</f>
        <v>0</v>
      </c>
      <c r="K126" s="62">
        <f>'PIP Proposal _ FY 2026-27'!AM127</f>
        <v>0</v>
      </c>
      <c r="L126" s="62">
        <f>'PIP Proposal _ FY 2026-27'!AN127</f>
        <v>0</v>
      </c>
      <c r="M126" s="62">
        <f>'PIP Proposal _ FY 2026-27'!AO127</f>
        <v>0</v>
      </c>
      <c r="N126" s="63">
        <f>'PIP Proposal _ FY 2026-27'!AP127</f>
        <v>0</v>
      </c>
    </row>
    <row r="127" spans="1:14" ht="52.9" customHeight="1" x14ac:dyDescent="0.25">
      <c r="A127" s="618"/>
      <c r="B127" s="29" t="s">
        <v>142</v>
      </c>
      <c r="C127" s="29" t="s">
        <v>143</v>
      </c>
      <c r="D127" s="29">
        <v>120</v>
      </c>
      <c r="E127" s="31" t="s">
        <v>144</v>
      </c>
      <c r="F127" s="62">
        <f>'PIP Proposal _ FY 2026-27'!X128</f>
        <v>7.47</v>
      </c>
      <c r="G127" s="62">
        <f>'PIP Proposal _ FY 2026-27'!AI128</f>
        <v>0</v>
      </c>
      <c r="H127" s="62">
        <f>'PIP Proposal _ FY 2026-27'!AJ128</f>
        <v>0</v>
      </c>
      <c r="I127" s="62">
        <f>'PIP Proposal _ FY 2026-27'!AK128</f>
        <v>0</v>
      </c>
      <c r="J127" s="62">
        <f>'PIP Proposal _ FY 2026-27'!AL128</f>
        <v>0</v>
      </c>
      <c r="K127" s="62">
        <f>'PIP Proposal _ FY 2026-27'!AM128</f>
        <v>0</v>
      </c>
      <c r="L127" s="62">
        <f>'PIP Proposal _ FY 2026-27'!AN128</f>
        <v>0</v>
      </c>
      <c r="M127" s="62">
        <f>'PIP Proposal _ FY 2026-27'!AO128</f>
        <v>0</v>
      </c>
      <c r="N127" s="63">
        <f>'PIP Proposal _ FY 2026-27'!AP128</f>
        <v>0</v>
      </c>
    </row>
    <row r="128" spans="1:14" x14ac:dyDescent="0.25">
      <c r="A128" s="618"/>
      <c r="B128" s="621" t="s">
        <v>145</v>
      </c>
      <c r="C128" s="621" t="s">
        <v>146</v>
      </c>
      <c r="D128" s="29">
        <v>121</v>
      </c>
      <c r="E128" s="31" t="s">
        <v>147</v>
      </c>
      <c r="F128" s="62">
        <f>'PIP Proposal _ FY 2026-27'!X129</f>
        <v>380</v>
      </c>
      <c r="G128" s="62">
        <f>'PIP Proposal _ FY 2026-27'!AI129</f>
        <v>0</v>
      </c>
      <c r="H128" s="62">
        <f>'PIP Proposal _ FY 2026-27'!AJ129</f>
        <v>0</v>
      </c>
      <c r="I128" s="62">
        <f>'PIP Proposal _ FY 2026-27'!AK129</f>
        <v>0</v>
      </c>
      <c r="J128" s="62">
        <f>'PIP Proposal _ FY 2026-27'!AL129</f>
        <v>0</v>
      </c>
      <c r="K128" s="62">
        <f>'PIP Proposal _ FY 2026-27'!AM129</f>
        <v>0</v>
      </c>
      <c r="L128" s="62">
        <f>'PIP Proposal _ FY 2026-27'!AN129</f>
        <v>0</v>
      </c>
      <c r="M128" s="62">
        <f>'PIP Proposal _ FY 2026-27'!AO129</f>
        <v>0</v>
      </c>
      <c r="N128" s="63">
        <f>'PIP Proposal _ FY 2026-27'!AP129</f>
        <v>0</v>
      </c>
    </row>
    <row r="129" spans="1:14" x14ac:dyDescent="0.25">
      <c r="A129" s="618"/>
      <c r="B129" s="621"/>
      <c r="C129" s="621"/>
      <c r="D129" s="29">
        <v>122</v>
      </c>
      <c r="E129" s="31" t="s">
        <v>148</v>
      </c>
      <c r="F129" s="62">
        <f>'PIP Proposal _ FY 2026-27'!X130</f>
        <v>0</v>
      </c>
      <c r="G129" s="62">
        <f>'PIP Proposal _ FY 2026-27'!AI130</f>
        <v>0</v>
      </c>
      <c r="H129" s="62">
        <f>'PIP Proposal _ FY 2026-27'!AJ130</f>
        <v>0</v>
      </c>
      <c r="I129" s="62">
        <f>'PIP Proposal _ FY 2026-27'!AK130</f>
        <v>0</v>
      </c>
      <c r="J129" s="62">
        <f>'PIP Proposal _ FY 2026-27'!AL130</f>
        <v>0</v>
      </c>
      <c r="K129" s="62">
        <f>'PIP Proposal _ FY 2026-27'!AM130</f>
        <v>0</v>
      </c>
      <c r="L129" s="62">
        <f>'PIP Proposal _ FY 2026-27'!AN130</f>
        <v>0</v>
      </c>
      <c r="M129" s="62">
        <f>'PIP Proposal _ FY 2026-27'!AO130</f>
        <v>0</v>
      </c>
      <c r="N129" s="63">
        <f>'PIP Proposal _ FY 2026-27'!AP130</f>
        <v>0</v>
      </c>
    </row>
    <row r="130" spans="1:14" x14ac:dyDescent="0.25">
      <c r="A130" s="618"/>
      <c r="B130" s="621"/>
      <c r="C130" s="621"/>
      <c r="D130" s="29">
        <v>123</v>
      </c>
      <c r="E130" s="31" t="s">
        <v>149</v>
      </c>
      <c r="F130" s="65"/>
      <c r="G130" s="65"/>
      <c r="H130" s="65"/>
      <c r="I130" s="65"/>
      <c r="J130" s="65"/>
      <c r="K130" s="65"/>
      <c r="L130" s="65"/>
      <c r="M130" s="65"/>
      <c r="N130" s="66"/>
    </row>
    <row r="131" spans="1:14" x14ac:dyDescent="0.25">
      <c r="A131" s="618"/>
      <c r="B131" s="621" t="s">
        <v>150</v>
      </c>
      <c r="C131" s="621" t="s">
        <v>151</v>
      </c>
      <c r="D131" s="29">
        <v>124</v>
      </c>
      <c r="E131" s="31" t="s">
        <v>152</v>
      </c>
      <c r="F131" s="62">
        <f>'PIP Proposal _ FY 2026-27'!X132</f>
        <v>251.57</v>
      </c>
      <c r="G131" s="62">
        <f>'PIP Proposal _ FY 2026-27'!AI132</f>
        <v>0</v>
      </c>
      <c r="H131" s="62">
        <f>'PIP Proposal _ FY 2026-27'!AJ132</f>
        <v>0</v>
      </c>
      <c r="I131" s="62">
        <f>'PIP Proposal _ FY 2026-27'!AK132</f>
        <v>0</v>
      </c>
      <c r="J131" s="62">
        <f>'PIP Proposal _ FY 2026-27'!AL132</f>
        <v>0</v>
      </c>
      <c r="K131" s="62">
        <f>'PIP Proposal _ FY 2026-27'!AM132</f>
        <v>0</v>
      </c>
      <c r="L131" s="62">
        <f>'PIP Proposal _ FY 2026-27'!AN132</f>
        <v>0</v>
      </c>
      <c r="M131" s="62">
        <f>'PIP Proposal _ FY 2026-27'!AO132</f>
        <v>0</v>
      </c>
      <c r="N131" s="63">
        <f>'PIP Proposal _ FY 2026-27'!AP132</f>
        <v>0</v>
      </c>
    </row>
    <row r="132" spans="1:14" x14ac:dyDescent="0.25">
      <c r="A132" s="618"/>
      <c r="B132" s="621"/>
      <c r="C132" s="621"/>
      <c r="D132" s="29">
        <v>125</v>
      </c>
      <c r="E132" s="31" t="s">
        <v>153</v>
      </c>
      <c r="F132" s="62">
        <f>'PIP Proposal _ FY 2026-27'!X133</f>
        <v>3482.0290299999997</v>
      </c>
      <c r="G132" s="62">
        <f>'PIP Proposal _ FY 2026-27'!AI133</f>
        <v>0</v>
      </c>
      <c r="H132" s="62">
        <f>'PIP Proposal _ FY 2026-27'!AJ133</f>
        <v>0</v>
      </c>
      <c r="I132" s="62">
        <f>'PIP Proposal _ FY 2026-27'!AK133</f>
        <v>0</v>
      </c>
      <c r="J132" s="62">
        <f>'PIP Proposal _ FY 2026-27'!AL133</f>
        <v>0</v>
      </c>
      <c r="K132" s="62">
        <f>'PIP Proposal _ FY 2026-27'!AM133</f>
        <v>0</v>
      </c>
      <c r="L132" s="62">
        <f>'PIP Proposal _ FY 2026-27'!AN133</f>
        <v>0</v>
      </c>
      <c r="M132" s="62">
        <f>'PIP Proposal _ FY 2026-27'!AO133</f>
        <v>0</v>
      </c>
      <c r="N132" s="63">
        <f>'PIP Proposal _ FY 2026-27'!AP133</f>
        <v>0</v>
      </c>
    </row>
    <row r="133" spans="1:14" ht="30" x14ac:dyDescent="0.25">
      <c r="A133" s="618"/>
      <c r="B133" s="29" t="s">
        <v>154</v>
      </c>
      <c r="C133" s="29" t="s">
        <v>155</v>
      </c>
      <c r="D133" s="29">
        <v>126</v>
      </c>
      <c r="E133" s="31" t="s">
        <v>102</v>
      </c>
      <c r="F133" s="65"/>
      <c r="G133" s="65"/>
      <c r="H133" s="65"/>
      <c r="I133" s="65"/>
      <c r="J133" s="65"/>
      <c r="K133" s="65"/>
      <c r="L133" s="65"/>
      <c r="M133" s="65"/>
      <c r="N133" s="66"/>
    </row>
    <row r="134" spans="1:14" s="2" customFormat="1" x14ac:dyDescent="0.25">
      <c r="A134" s="618"/>
      <c r="B134" s="620" t="s">
        <v>156</v>
      </c>
      <c r="C134" s="620"/>
      <c r="D134" s="620"/>
      <c r="E134" s="35"/>
      <c r="F134" s="41">
        <f>'PIP Proposal _ FY 2026-27'!X135</f>
        <v>32924.654946200004</v>
      </c>
      <c r="G134" s="26">
        <f>'PIP Proposal _ FY 2026-27'!AI135</f>
        <v>0</v>
      </c>
      <c r="H134" s="26">
        <f>'PIP Proposal _ FY 2026-27'!AJ135</f>
        <v>0</v>
      </c>
      <c r="I134" s="26">
        <f>'PIP Proposal _ FY 2026-27'!AK135</f>
        <v>0</v>
      </c>
      <c r="J134" s="26">
        <f>'PIP Proposal _ FY 2026-27'!AL135</f>
        <v>0</v>
      </c>
      <c r="K134" s="26">
        <f>'PIP Proposal _ FY 2026-27'!AM135</f>
        <v>0</v>
      </c>
      <c r="L134" s="26">
        <f>'PIP Proposal _ FY 2026-27'!AN135</f>
        <v>0</v>
      </c>
      <c r="M134" s="26">
        <f>'PIP Proposal _ FY 2026-27'!AO135</f>
        <v>0</v>
      </c>
      <c r="N134" s="44">
        <f>'PIP Proposal _ FY 2026-27'!AP135</f>
        <v>0</v>
      </c>
    </row>
    <row r="135" spans="1:14" ht="30" x14ac:dyDescent="0.25">
      <c r="A135" s="618" t="s">
        <v>157</v>
      </c>
      <c r="B135" s="616" t="s">
        <v>158</v>
      </c>
      <c r="C135" s="616" t="s">
        <v>159</v>
      </c>
      <c r="D135" s="29">
        <v>127</v>
      </c>
      <c r="E135" s="70" t="s">
        <v>367</v>
      </c>
      <c r="F135" s="62">
        <f>'PIP Proposal _ FY 2026-27'!X136</f>
        <v>212.4</v>
      </c>
      <c r="G135" s="62">
        <f>'PIP Proposal _ FY 2026-27'!AI136</f>
        <v>0</v>
      </c>
      <c r="H135" s="62">
        <f>'PIP Proposal _ FY 2026-27'!AJ136</f>
        <v>0</v>
      </c>
      <c r="I135" s="62">
        <f>'PIP Proposal _ FY 2026-27'!AK136</f>
        <v>0</v>
      </c>
      <c r="J135" s="62">
        <f>'PIP Proposal _ FY 2026-27'!AL136</f>
        <v>0</v>
      </c>
      <c r="K135" s="62">
        <f>'PIP Proposal _ FY 2026-27'!AM136</f>
        <v>0</v>
      </c>
      <c r="L135" s="62">
        <f>'PIP Proposal _ FY 2026-27'!AN136</f>
        <v>0</v>
      </c>
      <c r="M135" s="62">
        <f>'PIP Proposal _ FY 2026-27'!AO136</f>
        <v>0</v>
      </c>
      <c r="N135" s="63">
        <f>'PIP Proposal _ FY 2026-27'!AP136</f>
        <v>0</v>
      </c>
    </row>
    <row r="136" spans="1:14" x14ac:dyDescent="0.25">
      <c r="A136" s="618"/>
      <c r="B136" s="616"/>
      <c r="C136" s="616"/>
      <c r="D136" s="29">
        <v>128</v>
      </c>
      <c r="E136" s="70" t="s">
        <v>368</v>
      </c>
      <c r="F136" s="62">
        <f>'PIP Proposal _ FY 2026-27'!X137</f>
        <v>0</v>
      </c>
      <c r="G136" s="62">
        <f>'PIP Proposal _ FY 2026-27'!AI137</f>
        <v>0</v>
      </c>
      <c r="H136" s="62">
        <f>'PIP Proposal _ FY 2026-27'!AJ137</f>
        <v>0</v>
      </c>
      <c r="I136" s="62">
        <f>'PIP Proposal _ FY 2026-27'!AK137</f>
        <v>0</v>
      </c>
      <c r="J136" s="62">
        <f>'PIP Proposal _ FY 2026-27'!AL137</f>
        <v>0</v>
      </c>
      <c r="K136" s="62">
        <f>'PIP Proposal _ FY 2026-27'!AM137</f>
        <v>0</v>
      </c>
      <c r="L136" s="62">
        <f>'PIP Proposal _ FY 2026-27'!AN137</f>
        <v>0</v>
      </c>
      <c r="M136" s="62">
        <f>'PIP Proposal _ FY 2026-27'!AO137</f>
        <v>0</v>
      </c>
      <c r="N136" s="63">
        <f>'PIP Proposal _ FY 2026-27'!AP137</f>
        <v>0</v>
      </c>
    </row>
    <row r="137" spans="1:14" x14ac:dyDescent="0.25">
      <c r="A137" s="618"/>
      <c r="B137" s="616"/>
      <c r="C137" s="616"/>
      <c r="D137" s="29">
        <v>129</v>
      </c>
      <c r="E137" s="70" t="s">
        <v>369</v>
      </c>
      <c r="F137" s="62">
        <f>'PIP Proposal _ FY 2026-27'!X138</f>
        <v>0</v>
      </c>
      <c r="G137" s="62">
        <f>'PIP Proposal _ FY 2026-27'!AI138</f>
        <v>0</v>
      </c>
      <c r="H137" s="62">
        <f>'PIP Proposal _ FY 2026-27'!AJ138</f>
        <v>0</v>
      </c>
      <c r="I137" s="62">
        <f>'PIP Proposal _ FY 2026-27'!AK138</f>
        <v>0</v>
      </c>
      <c r="J137" s="62">
        <f>'PIP Proposal _ FY 2026-27'!AL138</f>
        <v>0</v>
      </c>
      <c r="K137" s="62">
        <f>'PIP Proposal _ FY 2026-27'!AM138</f>
        <v>0</v>
      </c>
      <c r="L137" s="62">
        <f>'PIP Proposal _ FY 2026-27'!AN138</f>
        <v>0</v>
      </c>
      <c r="M137" s="62">
        <f>'PIP Proposal _ FY 2026-27'!AO138</f>
        <v>0</v>
      </c>
      <c r="N137" s="63">
        <f>'PIP Proposal _ FY 2026-27'!AP138</f>
        <v>0</v>
      </c>
    </row>
    <row r="138" spans="1:14" ht="30" x14ac:dyDescent="0.25">
      <c r="A138" s="618"/>
      <c r="B138" s="616" t="s">
        <v>160</v>
      </c>
      <c r="C138" s="616" t="s">
        <v>161</v>
      </c>
      <c r="D138" s="29">
        <v>130</v>
      </c>
      <c r="E138" s="31" t="s">
        <v>162</v>
      </c>
      <c r="F138" s="62">
        <f>'PIP Proposal _ FY 2026-27'!X139</f>
        <v>710.64</v>
      </c>
      <c r="G138" s="62">
        <f>'PIP Proposal _ FY 2026-27'!AI139</f>
        <v>0</v>
      </c>
      <c r="H138" s="62">
        <f>'PIP Proposal _ FY 2026-27'!AJ139</f>
        <v>0</v>
      </c>
      <c r="I138" s="62">
        <f>'PIP Proposal _ FY 2026-27'!AK139</f>
        <v>0</v>
      </c>
      <c r="J138" s="62">
        <f>'PIP Proposal _ FY 2026-27'!AL139</f>
        <v>0</v>
      </c>
      <c r="K138" s="62">
        <f>'PIP Proposal _ FY 2026-27'!AM139</f>
        <v>0</v>
      </c>
      <c r="L138" s="62">
        <f>'PIP Proposal _ FY 2026-27'!AN139</f>
        <v>0</v>
      </c>
      <c r="M138" s="62">
        <f>'PIP Proposal _ FY 2026-27'!AO139</f>
        <v>0</v>
      </c>
      <c r="N138" s="63">
        <f>'PIP Proposal _ FY 2026-27'!AP139</f>
        <v>0</v>
      </c>
    </row>
    <row r="139" spans="1:14" x14ac:dyDescent="0.25">
      <c r="A139" s="618"/>
      <c r="B139" s="616"/>
      <c r="C139" s="617"/>
      <c r="D139" s="29">
        <v>131</v>
      </c>
      <c r="E139" s="31" t="s">
        <v>163</v>
      </c>
      <c r="F139" s="62">
        <f>'PIP Proposal _ FY 2026-27'!X140</f>
        <v>167.45000000000002</v>
      </c>
      <c r="G139" s="62">
        <f>'PIP Proposal _ FY 2026-27'!AI140</f>
        <v>0</v>
      </c>
      <c r="H139" s="62">
        <f>'PIP Proposal _ FY 2026-27'!AJ140</f>
        <v>0</v>
      </c>
      <c r="I139" s="62">
        <f>'PIP Proposal _ FY 2026-27'!AK140</f>
        <v>0</v>
      </c>
      <c r="J139" s="62">
        <f>'PIP Proposal _ FY 2026-27'!AL140</f>
        <v>0</v>
      </c>
      <c r="K139" s="62">
        <f>'PIP Proposal _ FY 2026-27'!AM140</f>
        <v>0</v>
      </c>
      <c r="L139" s="62">
        <f>'PIP Proposal _ FY 2026-27'!AN140</f>
        <v>0</v>
      </c>
      <c r="M139" s="62">
        <f>'PIP Proposal _ FY 2026-27'!AO140</f>
        <v>0</v>
      </c>
      <c r="N139" s="63">
        <f>'PIP Proposal _ FY 2026-27'!AP140</f>
        <v>0</v>
      </c>
    </row>
    <row r="140" spans="1:14" x14ac:dyDescent="0.25">
      <c r="A140" s="618"/>
      <c r="B140" s="616"/>
      <c r="C140" s="617"/>
      <c r="D140" s="29">
        <v>132</v>
      </c>
      <c r="E140" s="31" t="s">
        <v>164</v>
      </c>
      <c r="F140" s="62">
        <f>'PIP Proposal _ FY 2026-27'!X141</f>
        <v>0</v>
      </c>
      <c r="G140" s="62">
        <f>'PIP Proposal _ FY 2026-27'!AI141</f>
        <v>0</v>
      </c>
      <c r="H140" s="62">
        <f>'PIP Proposal _ FY 2026-27'!AJ141</f>
        <v>0</v>
      </c>
      <c r="I140" s="62">
        <f>'PIP Proposal _ FY 2026-27'!AK141</f>
        <v>0</v>
      </c>
      <c r="J140" s="62">
        <f>'PIP Proposal _ FY 2026-27'!AL141</f>
        <v>0</v>
      </c>
      <c r="K140" s="62">
        <f>'PIP Proposal _ FY 2026-27'!AM141</f>
        <v>0</v>
      </c>
      <c r="L140" s="62">
        <f>'PIP Proposal _ FY 2026-27'!AN141</f>
        <v>0</v>
      </c>
      <c r="M140" s="62">
        <f>'PIP Proposal _ FY 2026-27'!AO141</f>
        <v>0</v>
      </c>
      <c r="N140" s="63">
        <f>'PIP Proposal _ FY 2026-27'!AP141</f>
        <v>0</v>
      </c>
    </row>
    <row r="141" spans="1:14" x14ac:dyDescent="0.25">
      <c r="A141" s="618"/>
      <c r="B141" s="616"/>
      <c r="C141" s="617"/>
      <c r="D141" s="29">
        <v>133</v>
      </c>
      <c r="E141" s="31" t="s">
        <v>165</v>
      </c>
      <c r="F141" s="62">
        <f>'PIP Proposal _ FY 2026-27'!X142</f>
        <v>0</v>
      </c>
      <c r="G141" s="62">
        <f>'PIP Proposal _ FY 2026-27'!AI142</f>
        <v>0</v>
      </c>
      <c r="H141" s="62">
        <f>'PIP Proposal _ FY 2026-27'!AJ142</f>
        <v>0</v>
      </c>
      <c r="I141" s="62">
        <f>'PIP Proposal _ FY 2026-27'!AK142</f>
        <v>0</v>
      </c>
      <c r="J141" s="62">
        <f>'PIP Proposal _ FY 2026-27'!AL142</f>
        <v>0</v>
      </c>
      <c r="K141" s="62">
        <f>'PIP Proposal _ FY 2026-27'!AM142</f>
        <v>0</v>
      </c>
      <c r="L141" s="62">
        <f>'PIP Proposal _ FY 2026-27'!AN142</f>
        <v>0</v>
      </c>
      <c r="M141" s="62">
        <f>'PIP Proposal _ FY 2026-27'!AO142</f>
        <v>0</v>
      </c>
      <c r="N141" s="63">
        <f>'PIP Proposal _ FY 2026-27'!AP142</f>
        <v>0</v>
      </c>
    </row>
    <row r="142" spans="1:14" x14ac:dyDescent="0.25">
      <c r="A142" s="618"/>
      <c r="B142" s="616"/>
      <c r="C142" s="617"/>
      <c r="D142" s="29">
        <v>134</v>
      </c>
      <c r="E142" s="31" t="s">
        <v>350</v>
      </c>
      <c r="F142" s="62">
        <f>'PIP Proposal _ FY 2026-27'!X143</f>
        <v>0</v>
      </c>
      <c r="G142" s="62">
        <f>'PIP Proposal _ FY 2026-27'!AI143</f>
        <v>0</v>
      </c>
      <c r="H142" s="62">
        <f>'PIP Proposal _ FY 2026-27'!AJ143</f>
        <v>0</v>
      </c>
      <c r="I142" s="62">
        <f>'PIP Proposal _ FY 2026-27'!AK143</f>
        <v>0</v>
      </c>
      <c r="J142" s="62">
        <f>'PIP Proposal _ FY 2026-27'!AL143</f>
        <v>0</v>
      </c>
      <c r="K142" s="62">
        <f>'PIP Proposal _ FY 2026-27'!AM143</f>
        <v>0</v>
      </c>
      <c r="L142" s="62">
        <f>'PIP Proposal _ FY 2026-27'!AN143</f>
        <v>0</v>
      </c>
      <c r="M142" s="62">
        <f>'PIP Proposal _ FY 2026-27'!AO143</f>
        <v>0</v>
      </c>
      <c r="N142" s="63">
        <f>'PIP Proposal _ FY 2026-27'!AP143</f>
        <v>0</v>
      </c>
    </row>
    <row r="143" spans="1:14" x14ac:dyDescent="0.25">
      <c r="A143" s="618"/>
      <c r="B143" s="616"/>
      <c r="C143" s="617"/>
      <c r="D143" s="29">
        <v>135</v>
      </c>
      <c r="E143" s="31" t="s">
        <v>351</v>
      </c>
      <c r="F143" s="62">
        <f>'PIP Proposal _ FY 2026-27'!X144</f>
        <v>0</v>
      </c>
      <c r="G143" s="62">
        <f>'PIP Proposal _ FY 2026-27'!AI144</f>
        <v>0</v>
      </c>
      <c r="H143" s="62">
        <f>'PIP Proposal _ FY 2026-27'!AJ144</f>
        <v>0</v>
      </c>
      <c r="I143" s="62">
        <f>'PIP Proposal _ FY 2026-27'!AK144</f>
        <v>0</v>
      </c>
      <c r="J143" s="62">
        <f>'PIP Proposal _ FY 2026-27'!AL144</f>
        <v>0</v>
      </c>
      <c r="K143" s="62">
        <f>'PIP Proposal _ FY 2026-27'!AM144</f>
        <v>0</v>
      </c>
      <c r="L143" s="62">
        <f>'PIP Proposal _ FY 2026-27'!AN144</f>
        <v>0</v>
      </c>
      <c r="M143" s="62">
        <f>'PIP Proposal _ FY 2026-27'!AO144</f>
        <v>0</v>
      </c>
      <c r="N143" s="63">
        <f>'PIP Proposal _ FY 2026-27'!AP144</f>
        <v>0</v>
      </c>
    </row>
    <row r="144" spans="1:14" x14ac:dyDescent="0.25">
      <c r="A144" s="618"/>
      <c r="B144" s="616"/>
      <c r="C144" s="617"/>
      <c r="D144" s="29">
        <v>136</v>
      </c>
      <c r="E144" s="31" t="s">
        <v>166</v>
      </c>
      <c r="F144" s="62">
        <f>'PIP Proposal _ FY 2026-27'!X145</f>
        <v>0</v>
      </c>
      <c r="G144" s="62">
        <f>'PIP Proposal _ FY 2026-27'!AI145</f>
        <v>0</v>
      </c>
      <c r="H144" s="62">
        <f>'PIP Proposal _ FY 2026-27'!AJ145</f>
        <v>0</v>
      </c>
      <c r="I144" s="62">
        <f>'PIP Proposal _ FY 2026-27'!AK145</f>
        <v>0</v>
      </c>
      <c r="J144" s="62">
        <f>'PIP Proposal _ FY 2026-27'!AL145</f>
        <v>0</v>
      </c>
      <c r="K144" s="62">
        <f>'PIP Proposal _ FY 2026-27'!AM145</f>
        <v>0</v>
      </c>
      <c r="L144" s="62">
        <f>'PIP Proposal _ FY 2026-27'!AN145</f>
        <v>0</v>
      </c>
      <c r="M144" s="62">
        <f>'PIP Proposal _ FY 2026-27'!AO145</f>
        <v>0</v>
      </c>
      <c r="N144" s="63">
        <f>'PIP Proposal _ FY 2026-27'!AP145</f>
        <v>0</v>
      </c>
    </row>
    <row r="145" spans="1:14" x14ac:dyDescent="0.25">
      <c r="A145" s="618"/>
      <c r="B145" s="616" t="s">
        <v>167</v>
      </c>
      <c r="C145" s="616" t="s">
        <v>168</v>
      </c>
      <c r="D145" s="29">
        <v>137</v>
      </c>
      <c r="E145" s="31" t="s">
        <v>169</v>
      </c>
      <c r="F145" s="62">
        <f>'PIP Proposal _ FY 2026-27'!X146</f>
        <v>373.71999999999997</v>
      </c>
      <c r="G145" s="62">
        <f>'PIP Proposal _ FY 2026-27'!AI146</f>
        <v>0</v>
      </c>
      <c r="H145" s="62">
        <f>'PIP Proposal _ FY 2026-27'!AJ146</f>
        <v>0</v>
      </c>
      <c r="I145" s="62">
        <f>'PIP Proposal _ FY 2026-27'!AK146</f>
        <v>0</v>
      </c>
      <c r="J145" s="62">
        <f>'PIP Proposal _ FY 2026-27'!AL146</f>
        <v>0</v>
      </c>
      <c r="K145" s="62">
        <f>'PIP Proposal _ FY 2026-27'!AM146</f>
        <v>0</v>
      </c>
      <c r="L145" s="62">
        <f>'PIP Proposal _ FY 2026-27'!AN146</f>
        <v>0</v>
      </c>
      <c r="M145" s="62">
        <f>'PIP Proposal _ FY 2026-27'!AO146</f>
        <v>0</v>
      </c>
      <c r="N145" s="63">
        <f>'PIP Proposal _ FY 2026-27'!AP146</f>
        <v>0</v>
      </c>
    </row>
    <row r="146" spans="1:14" x14ac:dyDescent="0.25">
      <c r="A146" s="618"/>
      <c r="B146" s="616"/>
      <c r="C146" s="616"/>
      <c r="D146" s="29">
        <v>138</v>
      </c>
      <c r="E146" s="31" t="s">
        <v>170</v>
      </c>
      <c r="F146" s="62">
        <f>'PIP Proposal _ FY 2026-27'!X147</f>
        <v>39.899729999999998</v>
      </c>
      <c r="G146" s="62">
        <f>'PIP Proposal _ FY 2026-27'!AI147</f>
        <v>0</v>
      </c>
      <c r="H146" s="62">
        <f>'PIP Proposal _ FY 2026-27'!AJ147</f>
        <v>0</v>
      </c>
      <c r="I146" s="62">
        <f>'PIP Proposal _ FY 2026-27'!AK147</f>
        <v>0</v>
      </c>
      <c r="J146" s="62">
        <f>'PIP Proposal _ FY 2026-27'!AL147</f>
        <v>0</v>
      </c>
      <c r="K146" s="62">
        <f>'PIP Proposal _ FY 2026-27'!AM147</f>
        <v>0</v>
      </c>
      <c r="L146" s="62">
        <f>'PIP Proposal _ FY 2026-27'!AN147</f>
        <v>0</v>
      </c>
      <c r="M146" s="62">
        <f>'PIP Proposal _ FY 2026-27'!AO147</f>
        <v>0</v>
      </c>
      <c r="N146" s="63">
        <f>'PIP Proposal _ FY 2026-27'!AP147</f>
        <v>0</v>
      </c>
    </row>
    <row r="147" spans="1:14" x14ac:dyDescent="0.25">
      <c r="A147" s="618"/>
      <c r="B147" s="616" t="s">
        <v>171</v>
      </c>
      <c r="C147" s="616" t="s">
        <v>172</v>
      </c>
      <c r="D147" s="29">
        <v>139</v>
      </c>
      <c r="E147" s="31" t="s">
        <v>173</v>
      </c>
      <c r="F147" s="62">
        <f>'PIP Proposal _ FY 2026-27'!X148</f>
        <v>1697.48505</v>
      </c>
      <c r="G147" s="62">
        <f>'PIP Proposal _ FY 2026-27'!AI148</f>
        <v>0</v>
      </c>
      <c r="H147" s="62">
        <f>'PIP Proposal _ FY 2026-27'!AJ148</f>
        <v>0</v>
      </c>
      <c r="I147" s="62">
        <f>'PIP Proposal _ FY 2026-27'!AK148</f>
        <v>0</v>
      </c>
      <c r="J147" s="62">
        <f>'PIP Proposal _ FY 2026-27'!AL148</f>
        <v>0</v>
      </c>
      <c r="K147" s="62">
        <f>'PIP Proposal _ FY 2026-27'!AM148</f>
        <v>0</v>
      </c>
      <c r="L147" s="62">
        <f>'PIP Proposal _ FY 2026-27'!AN148</f>
        <v>0</v>
      </c>
      <c r="M147" s="62">
        <f>'PIP Proposal _ FY 2026-27'!AO148</f>
        <v>0</v>
      </c>
      <c r="N147" s="63">
        <f>'PIP Proposal _ FY 2026-27'!AP148</f>
        <v>0</v>
      </c>
    </row>
    <row r="148" spans="1:14" x14ac:dyDescent="0.25">
      <c r="A148" s="618"/>
      <c r="B148" s="616"/>
      <c r="C148" s="616"/>
      <c r="D148" s="29">
        <v>140</v>
      </c>
      <c r="E148" s="31" t="s">
        <v>174</v>
      </c>
      <c r="F148" s="62">
        <f>'PIP Proposal _ FY 2026-27'!X149</f>
        <v>536.68012250000004</v>
      </c>
      <c r="G148" s="62">
        <f>'PIP Proposal _ FY 2026-27'!AI149</f>
        <v>0</v>
      </c>
      <c r="H148" s="62">
        <f>'PIP Proposal _ FY 2026-27'!AJ149</f>
        <v>0</v>
      </c>
      <c r="I148" s="62">
        <f>'PIP Proposal _ FY 2026-27'!AK149</f>
        <v>0</v>
      </c>
      <c r="J148" s="62">
        <f>'PIP Proposal _ FY 2026-27'!AL149</f>
        <v>0</v>
      </c>
      <c r="K148" s="62">
        <f>'PIP Proposal _ FY 2026-27'!AM149</f>
        <v>0</v>
      </c>
      <c r="L148" s="62">
        <f>'PIP Proposal _ FY 2026-27'!AN149</f>
        <v>0</v>
      </c>
      <c r="M148" s="62">
        <f>'PIP Proposal _ FY 2026-27'!AO149</f>
        <v>0</v>
      </c>
      <c r="N148" s="63">
        <f>'PIP Proposal _ FY 2026-27'!AP149</f>
        <v>0</v>
      </c>
    </row>
    <row r="149" spans="1:14" x14ac:dyDescent="0.25">
      <c r="A149" s="618"/>
      <c r="B149" s="616"/>
      <c r="C149" s="616"/>
      <c r="D149" s="29">
        <v>141</v>
      </c>
      <c r="E149" s="31" t="s">
        <v>175</v>
      </c>
      <c r="F149" s="62">
        <f>'PIP Proposal _ FY 2026-27'!X150</f>
        <v>0</v>
      </c>
      <c r="G149" s="62">
        <f>'PIP Proposal _ FY 2026-27'!AI150</f>
        <v>0</v>
      </c>
      <c r="H149" s="62">
        <f>'PIP Proposal _ FY 2026-27'!AJ150</f>
        <v>0</v>
      </c>
      <c r="I149" s="62">
        <f>'PIP Proposal _ FY 2026-27'!AK150</f>
        <v>0</v>
      </c>
      <c r="J149" s="62">
        <f>'PIP Proposal _ FY 2026-27'!AL150</f>
        <v>0</v>
      </c>
      <c r="K149" s="62">
        <f>'PIP Proposal _ FY 2026-27'!AM150</f>
        <v>0</v>
      </c>
      <c r="L149" s="62">
        <f>'PIP Proposal _ FY 2026-27'!AN150</f>
        <v>0</v>
      </c>
      <c r="M149" s="62">
        <f>'PIP Proposal _ FY 2026-27'!AO150</f>
        <v>0</v>
      </c>
      <c r="N149" s="63">
        <f>'PIP Proposal _ FY 2026-27'!AP150</f>
        <v>0</v>
      </c>
    </row>
    <row r="150" spans="1:14" x14ac:dyDescent="0.25">
      <c r="A150" s="618"/>
      <c r="B150" s="616" t="s">
        <v>176</v>
      </c>
      <c r="C150" s="616" t="s">
        <v>177</v>
      </c>
      <c r="D150" s="29">
        <v>142</v>
      </c>
      <c r="E150" s="31" t="s">
        <v>178</v>
      </c>
      <c r="F150" s="62">
        <f>'PIP Proposal _ FY 2026-27'!X151</f>
        <v>17522.66</v>
      </c>
      <c r="G150" s="62">
        <f>'PIP Proposal _ FY 2026-27'!AI151</f>
        <v>0</v>
      </c>
      <c r="H150" s="62">
        <f>'PIP Proposal _ FY 2026-27'!AJ151</f>
        <v>0</v>
      </c>
      <c r="I150" s="62">
        <f>'PIP Proposal _ FY 2026-27'!AK151</f>
        <v>0</v>
      </c>
      <c r="J150" s="62">
        <f>'PIP Proposal _ FY 2026-27'!AL151</f>
        <v>0</v>
      </c>
      <c r="K150" s="62">
        <f>'PIP Proposal _ FY 2026-27'!AM151</f>
        <v>0</v>
      </c>
      <c r="L150" s="62">
        <f>'PIP Proposal _ FY 2026-27'!AN151</f>
        <v>0</v>
      </c>
      <c r="M150" s="62">
        <f>'PIP Proposal _ FY 2026-27'!AO151</f>
        <v>0</v>
      </c>
      <c r="N150" s="63">
        <f>'PIP Proposal _ FY 2026-27'!AP151</f>
        <v>0</v>
      </c>
    </row>
    <row r="151" spans="1:14" ht="35.450000000000003" customHeight="1" x14ac:dyDescent="0.25">
      <c r="A151" s="618"/>
      <c r="B151" s="616"/>
      <c r="C151" s="616"/>
      <c r="D151" s="29">
        <v>143</v>
      </c>
      <c r="E151" s="31" t="s">
        <v>352</v>
      </c>
      <c r="F151" s="62">
        <f>'PIP Proposal _ FY 2026-27'!X152</f>
        <v>147.66</v>
      </c>
      <c r="G151" s="62">
        <f>'PIP Proposal _ FY 2026-27'!AI152</f>
        <v>0</v>
      </c>
      <c r="H151" s="62">
        <f>'PIP Proposal _ FY 2026-27'!AJ152</f>
        <v>0</v>
      </c>
      <c r="I151" s="62">
        <f>'PIP Proposal _ FY 2026-27'!AK152</f>
        <v>0</v>
      </c>
      <c r="J151" s="62">
        <f>'PIP Proposal _ FY 2026-27'!AL152</f>
        <v>0</v>
      </c>
      <c r="K151" s="62">
        <f>'PIP Proposal _ FY 2026-27'!AM152</f>
        <v>0</v>
      </c>
      <c r="L151" s="62">
        <f>'PIP Proposal _ FY 2026-27'!AN152</f>
        <v>0</v>
      </c>
      <c r="M151" s="62">
        <f>'PIP Proposal _ FY 2026-27'!AO152</f>
        <v>0</v>
      </c>
      <c r="N151" s="63">
        <f>'PIP Proposal _ FY 2026-27'!AP152</f>
        <v>0</v>
      </c>
    </row>
    <row r="152" spans="1:14" x14ac:dyDescent="0.25">
      <c r="A152" s="618"/>
      <c r="B152" s="616"/>
      <c r="C152" s="616"/>
      <c r="D152" s="29">
        <v>144</v>
      </c>
      <c r="E152" s="31" t="s">
        <v>179</v>
      </c>
      <c r="F152" s="62">
        <f>'PIP Proposal _ FY 2026-27'!X153</f>
        <v>270.71999999999997</v>
      </c>
      <c r="G152" s="62">
        <f>'PIP Proposal _ FY 2026-27'!AI153</f>
        <v>0</v>
      </c>
      <c r="H152" s="62">
        <f>'PIP Proposal _ FY 2026-27'!AJ153</f>
        <v>0</v>
      </c>
      <c r="I152" s="62">
        <f>'PIP Proposal _ FY 2026-27'!AK153</f>
        <v>0</v>
      </c>
      <c r="J152" s="62">
        <f>'PIP Proposal _ FY 2026-27'!AL153</f>
        <v>0</v>
      </c>
      <c r="K152" s="62">
        <f>'PIP Proposal _ FY 2026-27'!AM153</f>
        <v>0</v>
      </c>
      <c r="L152" s="62">
        <f>'PIP Proposal _ FY 2026-27'!AN153</f>
        <v>0</v>
      </c>
      <c r="M152" s="62">
        <f>'PIP Proposal _ FY 2026-27'!AO153</f>
        <v>0</v>
      </c>
      <c r="N152" s="63">
        <f>'PIP Proposal _ FY 2026-27'!AP153</f>
        <v>0</v>
      </c>
    </row>
    <row r="153" spans="1:14" x14ac:dyDescent="0.25">
      <c r="A153" s="618"/>
      <c r="B153" s="616"/>
      <c r="C153" s="616"/>
      <c r="D153" s="29">
        <v>145</v>
      </c>
      <c r="E153" s="31" t="s">
        <v>180</v>
      </c>
      <c r="F153" s="62">
        <f>'PIP Proposal _ FY 2026-27'!X154</f>
        <v>0</v>
      </c>
      <c r="G153" s="62">
        <f>'PIP Proposal _ FY 2026-27'!AI154</f>
        <v>0</v>
      </c>
      <c r="H153" s="62">
        <f>'PIP Proposal _ FY 2026-27'!AJ154</f>
        <v>0</v>
      </c>
      <c r="I153" s="62">
        <f>'PIP Proposal _ FY 2026-27'!AK154</f>
        <v>0</v>
      </c>
      <c r="J153" s="62">
        <f>'PIP Proposal _ FY 2026-27'!AL154</f>
        <v>0</v>
      </c>
      <c r="K153" s="62">
        <f>'PIP Proposal _ FY 2026-27'!AM154</f>
        <v>0</v>
      </c>
      <c r="L153" s="62">
        <f>'PIP Proposal _ FY 2026-27'!AN154</f>
        <v>0</v>
      </c>
      <c r="M153" s="62">
        <f>'PIP Proposal _ FY 2026-27'!AO154</f>
        <v>0</v>
      </c>
      <c r="N153" s="63">
        <f>'PIP Proposal _ FY 2026-27'!AP154</f>
        <v>0</v>
      </c>
    </row>
    <row r="154" spans="1:14" x14ac:dyDescent="0.25">
      <c r="A154" s="618"/>
      <c r="B154" s="29" t="s">
        <v>181</v>
      </c>
      <c r="C154" s="29" t="s">
        <v>182</v>
      </c>
      <c r="D154" s="29">
        <v>146</v>
      </c>
      <c r="E154" s="36" t="s">
        <v>323</v>
      </c>
      <c r="F154" s="62">
        <f>'PIP Proposal _ FY 2026-27'!X155</f>
        <v>62.204999999999998</v>
      </c>
      <c r="G154" s="62">
        <f>'PIP Proposal _ FY 2026-27'!AI155</f>
        <v>0</v>
      </c>
      <c r="H154" s="62">
        <f>'PIP Proposal _ FY 2026-27'!AJ155</f>
        <v>0</v>
      </c>
      <c r="I154" s="62">
        <f>'PIP Proposal _ FY 2026-27'!AK155</f>
        <v>0</v>
      </c>
      <c r="J154" s="62">
        <f>'PIP Proposal _ FY 2026-27'!AL155</f>
        <v>0</v>
      </c>
      <c r="K154" s="62">
        <f>'PIP Proposal _ FY 2026-27'!AM155</f>
        <v>0</v>
      </c>
      <c r="L154" s="62">
        <f>'PIP Proposal _ FY 2026-27'!AN155</f>
        <v>0</v>
      </c>
      <c r="M154" s="62">
        <f>'PIP Proposal _ FY 2026-27'!AO155</f>
        <v>0</v>
      </c>
      <c r="N154" s="63">
        <f>'PIP Proposal _ FY 2026-27'!AP155</f>
        <v>0</v>
      </c>
    </row>
    <row r="155" spans="1:14" x14ac:dyDescent="0.25">
      <c r="A155" s="618"/>
      <c r="B155" s="29" t="s">
        <v>183</v>
      </c>
      <c r="C155" s="29" t="s">
        <v>184</v>
      </c>
      <c r="D155" s="29">
        <v>147</v>
      </c>
      <c r="E155" s="37" t="s">
        <v>88</v>
      </c>
      <c r="F155" s="62">
        <f>'PIP Proposal _ FY 2026-27'!X156</f>
        <v>0</v>
      </c>
      <c r="G155" s="62">
        <f>'PIP Proposal _ FY 2026-27'!AI156</f>
        <v>0</v>
      </c>
      <c r="H155" s="62">
        <f>'PIP Proposal _ FY 2026-27'!AJ156</f>
        <v>0</v>
      </c>
      <c r="I155" s="62">
        <f>'PIP Proposal _ FY 2026-27'!AK156</f>
        <v>0</v>
      </c>
      <c r="J155" s="62">
        <f>'PIP Proposal _ FY 2026-27'!AL156</f>
        <v>0</v>
      </c>
      <c r="K155" s="62">
        <f>'PIP Proposal _ FY 2026-27'!AM156</f>
        <v>0</v>
      </c>
      <c r="L155" s="62">
        <f>'PIP Proposal _ FY 2026-27'!AN156</f>
        <v>0</v>
      </c>
      <c r="M155" s="62">
        <f>'PIP Proposal _ FY 2026-27'!AO156</f>
        <v>0</v>
      </c>
      <c r="N155" s="63">
        <f>'PIP Proposal _ FY 2026-27'!AP156</f>
        <v>0</v>
      </c>
    </row>
    <row r="156" spans="1:14" ht="30" x14ac:dyDescent="0.25">
      <c r="A156" s="618"/>
      <c r="B156" s="29" t="s">
        <v>185</v>
      </c>
      <c r="C156" s="29" t="s">
        <v>186</v>
      </c>
      <c r="D156" s="29">
        <v>148</v>
      </c>
      <c r="E156" s="37" t="s">
        <v>187</v>
      </c>
      <c r="F156" s="65"/>
      <c r="G156" s="65"/>
      <c r="H156" s="65"/>
      <c r="I156" s="65"/>
      <c r="J156" s="65"/>
      <c r="K156" s="65"/>
      <c r="L156" s="65"/>
      <c r="M156" s="65"/>
      <c r="N156" s="66"/>
    </row>
    <row r="157" spans="1:14" x14ac:dyDescent="0.25">
      <c r="A157" s="618"/>
      <c r="B157" s="29" t="s">
        <v>188</v>
      </c>
      <c r="C157" s="29" t="s">
        <v>189</v>
      </c>
      <c r="D157" s="29">
        <v>149</v>
      </c>
      <c r="E157" s="37" t="s">
        <v>190</v>
      </c>
      <c r="F157" s="62">
        <f>'PIP Proposal _ FY 2026-27'!X158</f>
        <v>910.3</v>
      </c>
      <c r="G157" s="62">
        <f>'PIP Proposal _ FY 2026-27'!AI158</f>
        <v>0</v>
      </c>
      <c r="H157" s="62">
        <f>'PIP Proposal _ FY 2026-27'!AJ158</f>
        <v>0</v>
      </c>
      <c r="I157" s="62">
        <f>'PIP Proposal _ FY 2026-27'!AK158</f>
        <v>0</v>
      </c>
      <c r="J157" s="62">
        <f>'PIP Proposal _ FY 2026-27'!AL158</f>
        <v>0</v>
      </c>
      <c r="K157" s="62">
        <f>'PIP Proposal _ FY 2026-27'!AM158</f>
        <v>0</v>
      </c>
      <c r="L157" s="62">
        <f>'PIP Proposal _ FY 2026-27'!AN158</f>
        <v>0</v>
      </c>
      <c r="M157" s="62">
        <f>'PIP Proposal _ FY 2026-27'!AO158</f>
        <v>0</v>
      </c>
      <c r="N157" s="63">
        <f>'PIP Proposal _ FY 2026-27'!AP158</f>
        <v>0</v>
      </c>
    </row>
    <row r="158" spans="1:14" s="4" customFormat="1" x14ac:dyDescent="0.25">
      <c r="A158" s="618"/>
      <c r="B158" s="620" t="s">
        <v>308</v>
      </c>
      <c r="C158" s="620"/>
      <c r="D158" s="620"/>
      <c r="E158" s="35"/>
      <c r="F158" s="41">
        <f>'PIP Proposal _ FY 2026-27'!X159</f>
        <v>22651.819902500003</v>
      </c>
      <c r="G158" s="28">
        <f>'PIP Proposal _ FY 2026-27'!AI159</f>
        <v>0</v>
      </c>
      <c r="H158" s="28">
        <f>'PIP Proposal _ FY 2026-27'!AJ159</f>
        <v>0</v>
      </c>
      <c r="I158" s="28">
        <f>'PIP Proposal _ FY 2026-27'!AK159</f>
        <v>0</v>
      </c>
      <c r="J158" s="28">
        <f>'PIP Proposal _ FY 2026-27'!AL159</f>
        <v>0</v>
      </c>
      <c r="K158" s="28">
        <f>'PIP Proposal _ FY 2026-27'!AM159</f>
        <v>0</v>
      </c>
      <c r="L158" s="28">
        <f>'PIP Proposal _ FY 2026-27'!AN159</f>
        <v>0</v>
      </c>
      <c r="M158" s="28">
        <f>'PIP Proposal _ FY 2026-27'!AO159</f>
        <v>0</v>
      </c>
      <c r="N158" s="44">
        <f>'PIP Proposal _ FY 2026-27'!AP159</f>
        <v>0</v>
      </c>
    </row>
    <row r="159" spans="1:14" ht="28.9" customHeight="1" x14ac:dyDescent="0.25">
      <c r="A159" s="623" t="s">
        <v>191</v>
      </c>
      <c r="B159" s="616" t="s">
        <v>192</v>
      </c>
      <c r="C159" s="616" t="s">
        <v>159</v>
      </c>
      <c r="D159" s="30">
        <v>150</v>
      </c>
      <c r="E159" s="70" t="s">
        <v>373</v>
      </c>
      <c r="F159" s="62">
        <f>'PIP Proposal _ FY 2026-27'!X160</f>
        <v>2000.0840032520002</v>
      </c>
      <c r="G159" s="62">
        <f>'PIP Proposal _ FY 2026-27'!AI160</f>
        <v>0</v>
      </c>
      <c r="H159" s="62">
        <f>'PIP Proposal _ FY 2026-27'!AJ160</f>
        <v>0</v>
      </c>
      <c r="I159" s="62">
        <f>'PIP Proposal _ FY 2026-27'!AK160</f>
        <v>0</v>
      </c>
      <c r="J159" s="62">
        <f>'PIP Proposal _ FY 2026-27'!AL160</f>
        <v>0</v>
      </c>
      <c r="K159" s="62">
        <f>'PIP Proposal _ FY 2026-27'!AM160</f>
        <v>0</v>
      </c>
      <c r="L159" s="62">
        <f>'PIP Proposal _ FY 2026-27'!AN160</f>
        <v>0</v>
      </c>
      <c r="M159" s="62">
        <f>'PIP Proposal _ FY 2026-27'!AO160</f>
        <v>0</v>
      </c>
      <c r="N159" s="63">
        <f>'PIP Proposal _ FY 2026-27'!AP160</f>
        <v>0</v>
      </c>
    </row>
    <row r="160" spans="1:14" x14ac:dyDescent="0.25">
      <c r="A160" s="624"/>
      <c r="B160" s="616"/>
      <c r="C160" s="616"/>
      <c r="D160" s="30">
        <v>151</v>
      </c>
      <c r="E160" s="70" t="s">
        <v>371</v>
      </c>
      <c r="F160" s="62">
        <f>'PIP Proposal _ FY 2026-27'!X161</f>
        <v>0</v>
      </c>
      <c r="G160" s="62">
        <f>'PIP Proposal _ FY 2026-27'!AI161</f>
        <v>0</v>
      </c>
      <c r="H160" s="62">
        <f>'PIP Proposal _ FY 2026-27'!AJ161</f>
        <v>0</v>
      </c>
      <c r="I160" s="62">
        <f>'PIP Proposal _ FY 2026-27'!AK161</f>
        <v>0</v>
      </c>
      <c r="J160" s="62">
        <f>'PIP Proposal _ FY 2026-27'!AL161</f>
        <v>0</v>
      </c>
      <c r="K160" s="62">
        <f>'PIP Proposal _ FY 2026-27'!AM161</f>
        <v>0</v>
      </c>
      <c r="L160" s="62">
        <f>'PIP Proposal _ FY 2026-27'!AN161</f>
        <v>0</v>
      </c>
      <c r="M160" s="62">
        <f>'PIP Proposal _ FY 2026-27'!AO161</f>
        <v>0</v>
      </c>
      <c r="N160" s="63">
        <f>'PIP Proposal _ FY 2026-27'!AP161</f>
        <v>0</v>
      </c>
    </row>
    <row r="161" spans="1:14" x14ac:dyDescent="0.25">
      <c r="A161" s="624"/>
      <c r="B161" s="616"/>
      <c r="C161" s="616"/>
      <c r="D161" s="30">
        <v>152</v>
      </c>
      <c r="E161" s="70" t="s">
        <v>372</v>
      </c>
      <c r="F161" s="62">
        <f>'PIP Proposal _ FY 2026-27'!X162</f>
        <v>0</v>
      </c>
      <c r="G161" s="62">
        <f>'PIP Proposal _ FY 2026-27'!AI162</f>
        <v>0</v>
      </c>
      <c r="H161" s="62">
        <f>'PIP Proposal _ FY 2026-27'!AJ162</f>
        <v>0</v>
      </c>
      <c r="I161" s="62">
        <f>'PIP Proposal _ FY 2026-27'!AK162</f>
        <v>0</v>
      </c>
      <c r="J161" s="62">
        <f>'PIP Proposal _ FY 2026-27'!AL162</f>
        <v>0</v>
      </c>
      <c r="K161" s="62">
        <f>'PIP Proposal _ FY 2026-27'!AM162</f>
        <v>0</v>
      </c>
      <c r="L161" s="62">
        <f>'PIP Proposal _ FY 2026-27'!AN162</f>
        <v>0</v>
      </c>
      <c r="M161" s="62">
        <f>'PIP Proposal _ FY 2026-27'!AO162</f>
        <v>0</v>
      </c>
      <c r="N161" s="63">
        <f>'PIP Proposal _ FY 2026-27'!AP162</f>
        <v>0</v>
      </c>
    </row>
    <row r="162" spans="1:14" x14ac:dyDescent="0.25">
      <c r="A162" s="624"/>
      <c r="B162" s="616"/>
      <c r="C162" s="616"/>
      <c r="D162" s="30">
        <v>153</v>
      </c>
      <c r="E162" s="31" t="s">
        <v>193</v>
      </c>
      <c r="F162" s="62">
        <f>'PIP Proposal _ FY 2026-27'!X163</f>
        <v>23.759999999999998</v>
      </c>
      <c r="G162" s="62">
        <f>'PIP Proposal _ FY 2026-27'!AI163</f>
        <v>0</v>
      </c>
      <c r="H162" s="62">
        <f>'PIP Proposal _ FY 2026-27'!AJ163</f>
        <v>0</v>
      </c>
      <c r="I162" s="62">
        <f>'PIP Proposal _ FY 2026-27'!AK163</f>
        <v>0</v>
      </c>
      <c r="J162" s="62">
        <f>'PIP Proposal _ FY 2026-27'!AL163</f>
        <v>0</v>
      </c>
      <c r="K162" s="62">
        <f>'PIP Proposal _ FY 2026-27'!AM163</f>
        <v>0</v>
      </c>
      <c r="L162" s="62">
        <f>'PIP Proposal _ FY 2026-27'!AN163</f>
        <v>0</v>
      </c>
      <c r="M162" s="62">
        <f>'PIP Proposal _ FY 2026-27'!AO163</f>
        <v>0</v>
      </c>
      <c r="N162" s="63">
        <f>'PIP Proposal _ FY 2026-27'!AP163</f>
        <v>0</v>
      </c>
    </row>
    <row r="163" spans="1:14" x14ac:dyDescent="0.25">
      <c r="A163" s="624"/>
      <c r="B163" s="616" t="s">
        <v>194</v>
      </c>
      <c r="C163" s="616" t="s">
        <v>195</v>
      </c>
      <c r="D163" s="30">
        <v>154</v>
      </c>
      <c r="E163" s="31" t="s">
        <v>196</v>
      </c>
      <c r="F163" s="62">
        <f>'PIP Proposal _ FY 2026-27'!X164</f>
        <v>6227.8404800000008</v>
      </c>
      <c r="G163" s="62">
        <f>'PIP Proposal _ FY 2026-27'!AI164</f>
        <v>0</v>
      </c>
      <c r="H163" s="62">
        <f>'PIP Proposal _ FY 2026-27'!AJ164</f>
        <v>0</v>
      </c>
      <c r="I163" s="62">
        <f>'PIP Proposal _ FY 2026-27'!AK164</f>
        <v>0</v>
      </c>
      <c r="J163" s="62">
        <f>'PIP Proposal _ FY 2026-27'!AL164</f>
        <v>0</v>
      </c>
      <c r="K163" s="62">
        <f>'PIP Proposal _ FY 2026-27'!AM164</f>
        <v>0</v>
      </c>
      <c r="L163" s="62">
        <f>'PIP Proposal _ FY 2026-27'!AN164</f>
        <v>0</v>
      </c>
      <c r="M163" s="62">
        <f>'PIP Proposal _ FY 2026-27'!AO164</f>
        <v>0</v>
      </c>
      <c r="N163" s="63">
        <f>'PIP Proposal _ FY 2026-27'!AP164</f>
        <v>0</v>
      </c>
    </row>
    <row r="164" spans="1:14" x14ac:dyDescent="0.25">
      <c r="A164" s="624"/>
      <c r="B164" s="616"/>
      <c r="C164" s="616"/>
      <c r="D164" s="30">
        <v>155</v>
      </c>
      <c r="E164" s="31" t="s">
        <v>197</v>
      </c>
      <c r="F164" s="62">
        <f>'PIP Proposal _ FY 2026-27'!X165</f>
        <v>9.24</v>
      </c>
      <c r="G164" s="62">
        <f>'PIP Proposal _ FY 2026-27'!AI165</f>
        <v>0</v>
      </c>
      <c r="H164" s="62">
        <f>'PIP Proposal _ FY 2026-27'!AJ165</f>
        <v>0</v>
      </c>
      <c r="I164" s="62">
        <f>'PIP Proposal _ FY 2026-27'!AK165</f>
        <v>0</v>
      </c>
      <c r="J164" s="62">
        <f>'PIP Proposal _ FY 2026-27'!AL165</f>
        <v>0</v>
      </c>
      <c r="K164" s="62">
        <f>'PIP Proposal _ FY 2026-27'!AM165</f>
        <v>0</v>
      </c>
      <c r="L164" s="62">
        <f>'PIP Proposal _ FY 2026-27'!AN165</f>
        <v>0</v>
      </c>
      <c r="M164" s="62">
        <f>'PIP Proposal _ FY 2026-27'!AO165</f>
        <v>0</v>
      </c>
      <c r="N164" s="63">
        <f>'PIP Proposal _ FY 2026-27'!AP165</f>
        <v>0</v>
      </c>
    </row>
    <row r="165" spans="1:14" x14ac:dyDescent="0.25">
      <c r="A165" s="624"/>
      <c r="B165" s="616"/>
      <c r="C165" s="616"/>
      <c r="D165" s="30">
        <v>156</v>
      </c>
      <c r="E165" s="31" t="s">
        <v>198</v>
      </c>
      <c r="F165" s="62">
        <f>'PIP Proposal _ FY 2026-27'!X166</f>
        <v>0</v>
      </c>
      <c r="G165" s="62">
        <f>'PIP Proposal _ FY 2026-27'!AI166</f>
        <v>0</v>
      </c>
      <c r="H165" s="62">
        <f>'PIP Proposal _ FY 2026-27'!AJ166</f>
        <v>0</v>
      </c>
      <c r="I165" s="62">
        <f>'PIP Proposal _ FY 2026-27'!AK166</f>
        <v>0</v>
      </c>
      <c r="J165" s="62">
        <f>'PIP Proposal _ FY 2026-27'!AL166</f>
        <v>0</v>
      </c>
      <c r="K165" s="62">
        <f>'PIP Proposal _ FY 2026-27'!AM166</f>
        <v>0</v>
      </c>
      <c r="L165" s="62">
        <f>'PIP Proposal _ FY 2026-27'!AN166</f>
        <v>0</v>
      </c>
      <c r="M165" s="62">
        <f>'PIP Proposal _ FY 2026-27'!AO166</f>
        <v>0</v>
      </c>
      <c r="N165" s="63">
        <f>'PIP Proposal _ FY 2026-27'!AP166</f>
        <v>0</v>
      </c>
    </row>
    <row r="166" spans="1:14" x14ac:dyDescent="0.25">
      <c r="A166" s="624"/>
      <c r="B166" s="616"/>
      <c r="C166" s="616"/>
      <c r="D166" s="30">
        <v>157</v>
      </c>
      <c r="E166" s="31" t="s">
        <v>353</v>
      </c>
      <c r="F166" s="62">
        <f>'PIP Proposal _ FY 2026-27'!X167</f>
        <v>48</v>
      </c>
      <c r="G166" s="62">
        <f>'PIP Proposal _ FY 2026-27'!AI167</f>
        <v>0</v>
      </c>
      <c r="H166" s="62">
        <f>'PIP Proposal _ FY 2026-27'!AJ167</f>
        <v>0</v>
      </c>
      <c r="I166" s="62">
        <f>'PIP Proposal _ FY 2026-27'!AK167</f>
        <v>0</v>
      </c>
      <c r="J166" s="62">
        <f>'PIP Proposal _ FY 2026-27'!AL167</f>
        <v>0</v>
      </c>
      <c r="K166" s="62">
        <f>'PIP Proposal _ FY 2026-27'!AM167</f>
        <v>0</v>
      </c>
      <c r="L166" s="62">
        <f>'PIP Proposal _ FY 2026-27'!AN167</f>
        <v>0</v>
      </c>
      <c r="M166" s="62">
        <f>'PIP Proposal _ FY 2026-27'!AO167</f>
        <v>0</v>
      </c>
      <c r="N166" s="63">
        <f>'PIP Proposal _ FY 2026-27'!AP167</f>
        <v>0</v>
      </c>
    </row>
    <row r="167" spans="1:14" x14ac:dyDescent="0.25">
      <c r="A167" s="624"/>
      <c r="B167" s="616"/>
      <c r="C167" s="616"/>
      <c r="D167" s="30">
        <v>158</v>
      </c>
      <c r="E167" s="31" t="s">
        <v>354</v>
      </c>
      <c r="F167" s="62">
        <f>'PIP Proposal _ FY 2026-27'!X168</f>
        <v>625</v>
      </c>
      <c r="G167" s="62">
        <f>'PIP Proposal _ FY 2026-27'!AI168</f>
        <v>0</v>
      </c>
      <c r="H167" s="62">
        <f>'PIP Proposal _ FY 2026-27'!AJ168</f>
        <v>0</v>
      </c>
      <c r="I167" s="62">
        <f>'PIP Proposal _ FY 2026-27'!AK168</f>
        <v>0</v>
      </c>
      <c r="J167" s="62">
        <f>'PIP Proposal _ FY 2026-27'!AL168</f>
        <v>0</v>
      </c>
      <c r="K167" s="62">
        <f>'PIP Proposal _ FY 2026-27'!AM168</f>
        <v>0</v>
      </c>
      <c r="L167" s="62">
        <f>'PIP Proposal _ FY 2026-27'!AN168</f>
        <v>0</v>
      </c>
      <c r="M167" s="62">
        <f>'PIP Proposal _ FY 2026-27'!AO168</f>
        <v>0</v>
      </c>
      <c r="N167" s="63">
        <f>'PIP Proposal _ FY 2026-27'!AP168</f>
        <v>0</v>
      </c>
    </row>
    <row r="168" spans="1:14" ht="30" x14ac:dyDescent="0.25">
      <c r="A168" s="624"/>
      <c r="B168" s="616" t="s">
        <v>199</v>
      </c>
      <c r="C168" s="616" t="s">
        <v>161</v>
      </c>
      <c r="D168" s="30">
        <v>159</v>
      </c>
      <c r="E168" s="31" t="s">
        <v>355</v>
      </c>
      <c r="F168" s="62">
        <f>'PIP Proposal _ FY 2026-27'!X169</f>
        <v>2822.77</v>
      </c>
      <c r="G168" s="62">
        <f>'PIP Proposal _ FY 2026-27'!AI169</f>
        <v>0</v>
      </c>
      <c r="H168" s="62">
        <f>'PIP Proposal _ FY 2026-27'!AJ169</f>
        <v>0</v>
      </c>
      <c r="I168" s="62">
        <f>'PIP Proposal _ FY 2026-27'!AK169</f>
        <v>0</v>
      </c>
      <c r="J168" s="62">
        <f>'PIP Proposal _ FY 2026-27'!AL169</f>
        <v>0</v>
      </c>
      <c r="K168" s="62">
        <f>'PIP Proposal _ FY 2026-27'!AM169</f>
        <v>0</v>
      </c>
      <c r="L168" s="62">
        <f>'PIP Proposal _ FY 2026-27'!AN169</f>
        <v>0</v>
      </c>
      <c r="M168" s="62">
        <f>'PIP Proposal _ FY 2026-27'!AO169</f>
        <v>0</v>
      </c>
      <c r="N168" s="63">
        <f>'PIP Proposal _ FY 2026-27'!AP169</f>
        <v>0</v>
      </c>
    </row>
    <row r="169" spans="1:14" x14ac:dyDescent="0.25">
      <c r="A169" s="624"/>
      <c r="B169" s="616"/>
      <c r="C169" s="616"/>
      <c r="D169" s="30">
        <v>160</v>
      </c>
      <c r="E169" s="31" t="s">
        <v>200</v>
      </c>
      <c r="F169" s="62">
        <f>'PIP Proposal _ FY 2026-27'!X170</f>
        <v>0</v>
      </c>
      <c r="G169" s="62">
        <f>'PIP Proposal _ FY 2026-27'!AI170</f>
        <v>0</v>
      </c>
      <c r="H169" s="62">
        <f>'PIP Proposal _ FY 2026-27'!AJ170</f>
        <v>0</v>
      </c>
      <c r="I169" s="62">
        <f>'PIP Proposal _ FY 2026-27'!AK170</f>
        <v>0</v>
      </c>
      <c r="J169" s="62">
        <f>'PIP Proposal _ FY 2026-27'!AL170</f>
        <v>0</v>
      </c>
      <c r="K169" s="62">
        <f>'PIP Proposal _ FY 2026-27'!AM170</f>
        <v>0</v>
      </c>
      <c r="L169" s="62">
        <f>'PIP Proposal _ FY 2026-27'!AN170</f>
        <v>0</v>
      </c>
      <c r="M169" s="62">
        <f>'PIP Proposal _ FY 2026-27'!AO170</f>
        <v>0</v>
      </c>
      <c r="N169" s="63">
        <f>'PIP Proposal _ FY 2026-27'!AP170</f>
        <v>0</v>
      </c>
    </row>
    <row r="170" spans="1:14" x14ac:dyDescent="0.25">
      <c r="A170" s="624"/>
      <c r="B170" s="616"/>
      <c r="C170" s="616"/>
      <c r="D170" s="30">
        <v>161</v>
      </c>
      <c r="E170" s="31" t="s">
        <v>164</v>
      </c>
      <c r="F170" s="62">
        <f>'PIP Proposal _ FY 2026-27'!X171</f>
        <v>0</v>
      </c>
      <c r="G170" s="62">
        <f>'PIP Proposal _ FY 2026-27'!AI171</f>
        <v>0</v>
      </c>
      <c r="H170" s="62">
        <f>'PIP Proposal _ FY 2026-27'!AJ171</f>
        <v>0</v>
      </c>
      <c r="I170" s="62">
        <f>'PIP Proposal _ FY 2026-27'!AK171</f>
        <v>0</v>
      </c>
      <c r="J170" s="62">
        <f>'PIP Proposal _ FY 2026-27'!AL171</f>
        <v>0</v>
      </c>
      <c r="K170" s="62">
        <f>'PIP Proposal _ FY 2026-27'!AM171</f>
        <v>0</v>
      </c>
      <c r="L170" s="62">
        <f>'PIP Proposal _ FY 2026-27'!AN171</f>
        <v>0</v>
      </c>
      <c r="M170" s="62">
        <f>'PIP Proposal _ FY 2026-27'!AO171</f>
        <v>0</v>
      </c>
      <c r="N170" s="63">
        <f>'PIP Proposal _ FY 2026-27'!AP171</f>
        <v>0</v>
      </c>
    </row>
    <row r="171" spans="1:14" x14ac:dyDescent="0.25">
      <c r="A171" s="624"/>
      <c r="B171" s="616"/>
      <c r="C171" s="616"/>
      <c r="D171" s="30">
        <v>162</v>
      </c>
      <c r="E171" s="31" t="s">
        <v>165</v>
      </c>
      <c r="F171" s="62">
        <f>'PIP Proposal _ FY 2026-27'!X172</f>
        <v>0</v>
      </c>
      <c r="G171" s="62">
        <f>'PIP Proposal _ FY 2026-27'!AI172</f>
        <v>0</v>
      </c>
      <c r="H171" s="62">
        <f>'PIP Proposal _ FY 2026-27'!AJ172</f>
        <v>0</v>
      </c>
      <c r="I171" s="62">
        <f>'PIP Proposal _ FY 2026-27'!AK172</f>
        <v>0</v>
      </c>
      <c r="J171" s="62">
        <f>'PIP Proposal _ FY 2026-27'!AL172</f>
        <v>0</v>
      </c>
      <c r="K171" s="62">
        <f>'PIP Proposal _ FY 2026-27'!AM172</f>
        <v>0</v>
      </c>
      <c r="L171" s="62">
        <f>'PIP Proposal _ FY 2026-27'!AN172</f>
        <v>0</v>
      </c>
      <c r="M171" s="62">
        <f>'PIP Proposal _ FY 2026-27'!AO172</f>
        <v>0</v>
      </c>
      <c r="N171" s="63">
        <f>'PIP Proposal _ FY 2026-27'!AP172</f>
        <v>0</v>
      </c>
    </row>
    <row r="172" spans="1:14" x14ac:dyDescent="0.25">
      <c r="A172" s="624"/>
      <c r="B172" s="616"/>
      <c r="C172" s="616"/>
      <c r="D172" s="30">
        <v>163</v>
      </c>
      <c r="E172" s="31" t="s">
        <v>201</v>
      </c>
      <c r="F172" s="62">
        <f>'PIP Proposal _ FY 2026-27'!X173</f>
        <v>349.2</v>
      </c>
      <c r="G172" s="62">
        <f>'PIP Proposal _ FY 2026-27'!AI173</f>
        <v>0</v>
      </c>
      <c r="H172" s="62">
        <f>'PIP Proposal _ FY 2026-27'!AJ173</f>
        <v>0</v>
      </c>
      <c r="I172" s="62">
        <f>'PIP Proposal _ FY 2026-27'!AK173</f>
        <v>0</v>
      </c>
      <c r="J172" s="62">
        <f>'PIP Proposal _ FY 2026-27'!AL173</f>
        <v>0</v>
      </c>
      <c r="K172" s="62">
        <f>'PIP Proposal _ FY 2026-27'!AM173</f>
        <v>0</v>
      </c>
      <c r="L172" s="62">
        <f>'PIP Proposal _ FY 2026-27'!AN173</f>
        <v>0</v>
      </c>
      <c r="M172" s="62">
        <f>'PIP Proposal _ FY 2026-27'!AO173</f>
        <v>0</v>
      </c>
      <c r="N172" s="63">
        <f>'PIP Proposal _ FY 2026-27'!AP173</f>
        <v>0</v>
      </c>
    </row>
    <row r="173" spans="1:14" x14ac:dyDescent="0.25">
      <c r="A173" s="624"/>
      <c r="B173" s="616" t="s">
        <v>202</v>
      </c>
      <c r="C173" s="616" t="s">
        <v>203</v>
      </c>
      <c r="D173" s="30">
        <v>164</v>
      </c>
      <c r="E173" s="31" t="s">
        <v>204</v>
      </c>
      <c r="F173" s="62">
        <f>'PIP Proposal _ FY 2026-27'!X174</f>
        <v>1392.5</v>
      </c>
      <c r="G173" s="62">
        <f>'PIP Proposal _ FY 2026-27'!AI174</f>
        <v>0</v>
      </c>
      <c r="H173" s="62">
        <f>'PIP Proposal _ FY 2026-27'!AJ174</f>
        <v>0</v>
      </c>
      <c r="I173" s="62">
        <f>'PIP Proposal _ FY 2026-27'!AK174</f>
        <v>0</v>
      </c>
      <c r="J173" s="62">
        <f>'PIP Proposal _ FY 2026-27'!AL174</f>
        <v>0</v>
      </c>
      <c r="K173" s="62">
        <f>'PIP Proposal _ FY 2026-27'!AM174</f>
        <v>0</v>
      </c>
      <c r="L173" s="62">
        <f>'PIP Proposal _ FY 2026-27'!AN174</f>
        <v>0</v>
      </c>
      <c r="M173" s="62">
        <f>'PIP Proposal _ FY 2026-27'!AO174</f>
        <v>0</v>
      </c>
      <c r="N173" s="63">
        <f>'PIP Proposal _ FY 2026-27'!AP174</f>
        <v>0</v>
      </c>
    </row>
    <row r="174" spans="1:14" x14ac:dyDescent="0.25">
      <c r="A174" s="624"/>
      <c r="B174" s="616"/>
      <c r="C174" s="617"/>
      <c r="D174" s="30">
        <v>165</v>
      </c>
      <c r="E174" s="31" t="s">
        <v>205</v>
      </c>
      <c r="F174" s="62">
        <f>'PIP Proposal _ FY 2026-27'!X175</f>
        <v>2840</v>
      </c>
      <c r="G174" s="62">
        <f>'PIP Proposal _ FY 2026-27'!AI175</f>
        <v>0</v>
      </c>
      <c r="H174" s="62">
        <f>'PIP Proposal _ FY 2026-27'!AJ175</f>
        <v>0</v>
      </c>
      <c r="I174" s="62">
        <f>'PIP Proposal _ FY 2026-27'!AK175</f>
        <v>0</v>
      </c>
      <c r="J174" s="62">
        <f>'PIP Proposal _ FY 2026-27'!AL175</f>
        <v>0</v>
      </c>
      <c r="K174" s="62">
        <f>'PIP Proposal _ FY 2026-27'!AM175</f>
        <v>0</v>
      </c>
      <c r="L174" s="62">
        <f>'PIP Proposal _ FY 2026-27'!AN175</f>
        <v>0</v>
      </c>
      <c r="M174" s="62">
        <f>'PIP Proposal _ FY 2026-27'!AO175</f>
        <v>0</v>
      </c>
      <c r="N174" s="63">
        <f>'PIP Proposal _ FY 2026-27'!AP175</f>
        <v>0</v>
      </c>
    </row>
    <row r="175" spans="1:14" x14ac:dyDescent="0.25">
      <c r="A175" s="624"/>
      <c r="B175" s="616"/>
      <c r="C175" s="617"/>
      <c r="D175" s="30">
        <v>166</v>
      </c>
      <c r="E175" s="31" t="s">
        <v>206</v>
      </c>
      <c r="F175" s="62">
        <f>'PIP Proposal _ FY 2026-27'!X176</f>
        <v>2729.36051</v>
      </c>
      <c r="G175" s="62">
        <f>'PIP Proposal _ FY 2026-27'!AI176</f>
        <v>0</v>
      </c>
      <c r="H175" s="62">
        <f>'PIP Proposal _ FY 2026-27'!AJ176</f>
        <v>0</v>
      </c>
      <c r="I175" s="62">
        <f>'PIP Proposal _ FY 2026-27'!AK176</f>
        <v>0</v>
      </c>
      <c r="J175" s="62">
        <f>'PIP Proposal _ FY 2026-27'!AL176</f>
        <v>0</v>
      </c>
      <c r="K175" s="62">
        <f>'PIP Proposal _ FY 2026-27'!AM176</f>
        <v>0</v>
      </c>
      <c r="L175" s="62">
        <f>'PIP Proposal _ FY 2026-27'!AN176</f>
        <v>0</v>
      </c>
      <c r="M175" s="62">
        <f>'PIP Proposal _ FY 2026-27'!AO176</f>
        <v>0</v>
      </c>
      <c r="N175" s="63">
        <f>'PIP Proposal _ FY 2026-27'!AP176</f>
        <v>0</v>
      </c>
    </row>
    <row r="176" spans="1:14" x14ac:dyDescent="0.25">
      <c r="A176" s="624"/>
      <c r="B176" s="616"/>
      <c r="C176" s="617"/>
      <c r="D176" s="30">
        <v>167</v>
      </c>
      <c r="E176" s="31" t="s">
        <v>207</v>
      </c>
      <c r="F176" s="62">
        <f>'PIP Proposal _ FY 2026-27'!X177</f>
        <v>220.02</v>
      </c>
      <c r="G176" s="62">
        <f>'PIP Proposal _ FY 2026-27'!AI177</f>
        <v>0</v>
      </c>
      <c r="H176" s="62">
        <f>'PIP Proposal _ FY 2026-27'!AJ177</f>
        <v>0</v>
      </c>
      <c r="I176" s="62">
        <f>'PIP Proposal _ FY 2026-27'!AK177</f>
        <v>0</v>
      </c>
      <c r="J176" s="62">
        <f>'PIP Proposal _ FY 2026-27'!AL177</f>
        <v>0</v>
      </c>
      <c r="K176" s="62">
        <f>'PIP Proposal _ FY 2026-27'!AM177</f>
        <v>0</v>
      </c>
      <c r="L176" s="62">
        <f>'PIP Proposal _ FY 2026-27'!AN177</f>
        <v>0</v>
      </c>
      <c r="M176" s="62">
        <f>'PIP Proposal _ FY 2026-27'!AO177</f>
        <v>0</v>
      </c>
      <c r="N176" s="63">
        <f>'PIP Proposal _ FY 2026-27'!AP177</f>
        <v>0</v>
      </c>
    </row>
    <row r="177" spans="1:14" x14ac:dyDescent="0.25">
      <c r="A177" s="624"/>
      <c r="B177" s="616"/>
      <c r="C177" s="617"/>
      <c r="D177" s="30">
        <v>168</v>
      </c>
      <c r="E177" s="31" t="s">
        <v>208</v>
      </c>
      <c r="F177" s="62">
        <f>'PIP Proposal _ FY 2026-27'!X178</f>
        <v>338.15999999999997</v>
      </c>
      <c r="G177" s="62">
        <f>'PIP Proposal _ FY 2026-27'!AI178</f>
        <v>0</v>
      </c>
      <c r="H177" s="62">
        <f>'PIP Proposal _ FY 2026-27'!AJ178</f>
        <v>0</v>
      </c>
      <c r="I177" s="62">
        <f>'PIP Proposal _ FY 2026-27'!AK178</f>
        <v>0</v>
      </c>
      <c r="J177" s="62">
        <f>'PIP Proposal _ FY 2026-27'!AL178</f>
        <v>0</v>
      </c>
      <c r="K177" s="62">
        <f>'PIP Proposal _ FY 2026-27'!AM178</f>
        <v>0</v>
      </c>
      <c r="L177" s="62">
        <f>'PIP Proposal _ FY 2026-27'!AN178</f>
        <v>0</v>
      </c>
      <c r="M177" s="62">
        <f>'PIP Proposal _ FY 2026-27'!AO178</f>
        <v>0</v>
      </c>
      <c r="N177" s="63">
        <f>'PIP Proposal _ FY 2026-27'!AP178</f>
        <v>0</v>
      </c>
    </row>
    <row r="178" spans="1:14" x14ac:dyDescent="0.25">
      <c r="A178" s="624"/>
      <c r="B178" s="616"/>
      <c r="C178" s="617"/>
      <c r="D178" s="30">
        <v>169</v>
      </c>
      <c r="E178" s="31" t="s">
        <v>356</v>
      </c>
      <c r="F178" s="62">
        <f>'PIP Proposal _ FY 2026-27'!X179</f>
        <v>7116.54666</v>
      </c>
      <c r="G178" s="62">
        <f>'PIP Proposal _ FY 2026-27'!AI179</f>
        <v>0</v>
      </c>
      <c r="H178" s="62">
        <f>'PIP Proposal _ FY 2026-27'!AJ179</f>
        <v>0</v>
      </c>
      <c r="I178" s="62">
        <f>'PIP Proposal _ FY 2026-27'!AK179</f>
        <v>0</v>
      </c>
      <c r="J178" s="62">
        <f>'PIP Proposal _ FY 2026-27'!AL179</f>
        <v>0</v>
      </c>
      <c r="K178" s="62">
        <f>'PIP Proposal _ FY 2026-27'!AM179</f>
        <v>0</v>
      </c>
      <c r="L178" s="62">
        <f>'PIP Proposal _ FY 2026-27'!AN179</f>
        <v>0</v>
      </c>
      <c r="M178" s="62">
        <f>'PIP Proposal _ FY 2026-27'!AO179</f>
        <v>0</v>
      </c>
      <c r="N178" s="63">
        <f>'PIP Proposal _ FY 2026-27'!AP179</f>
        <v>0</v>
      </c>
    </row>
    <row r="179" spans="1:14" ht="30" x14ac:dyDescent="0.25">
      <c r="A179" s="624"/>
      <c r="B179" s="616"/>
      <c r="C179" s="617"/>
      <c r="D179" s="30">
        <v>170</v>
      </c>
      <c r="E179" s="52" t="s">
        <v>363</v>
      </c>
      <c r="F179" s="62">
        <f>'PIP Proposal _ FY 2026-27'!X180</f>
        <v>0</v>
      </c>
      <c r="G179" s="62">
        <f>'PIP Proposal _ FY 2026-27'!AI180</f>
        <v>0</v>
      </c>
      <c r="H179" s="62">
        <f>'PIP Proposal _ FY 2026-27'!AJ180</f>
        <v>0</v>
      </c>
      <c r="I179" s="62">
        <f>'PIP Proposal _ FY 2026-27'!AK180</f>
        <v>0</v>
      </c>
      <c r="J179" s="62">
        <f>'PIP Proposal _ FY 2026-27'!AL180</f>
        <v>0</v>
      </c>
      <c r="K179" s="62">
        <f>'PIP Proposal _ FY 2026-27'!AM180</f>
        <v>0</v>
      </c>
      <c r="L179" s="62">
        <f>'PIP Proposal _ FY 2026-27'!AN180</f>
        <v>0</v>
      </c>
      <c r="M179" s="62">
        <f>'PIP Proposal _ FY 2026-27'!AO180</f>
        <v>0</v>
      </c>
      <c r="N179" s="63">
        <f>'PIP Proposal _ FY 2026-27'!AP180</f>
        <v>0</v>
      </c>
    </row>
    <row r="180" spans="1:14" x14ac:dyDescent="0.25">
      <c r="A180" s="624"/>
      <c r="B180" s="616" t="s">
        <v>209</v>
      </c>
      <c r="C180" s="616" t="s">
        <v>210</v>
      </c>
      <c r="D180" s="30">
        <v>171</v>
      </c>
      <c r="E180" s="31" t="s">
        <v>211</v>
      </c>
      <c r="F180" s="62">
        <f>'PIP Proposal _ FY 2026-27'!X181</f>
        <v>1360.001</v>
      </c>
      <c r="G180" s="62">
        <f>'PIP Proposal _ FY 2026-27'!AI181</f>
        <v>0</v>
      </c>
      <c r="H180" s="62">
        <f>'PIP Proposal _ FY 2026-27'!AJ181</f>
        <v>0</v>
      </c>
      <c r="I180" s="62">
        <f>'PIP Proposal _ FY 2026-27'!AK181</f>
        <v>0</v>
      </c>
      <c r="J180" s="62">
        <f>'PIP Proposal _ FY 2026-27'!AL181</f>
        <v>0</v>
      </c>
      <c r="K180" s="62">
        <f>'PIP Proposal _ FY 2026-27'!AM181</f>
        <v>0</v>
      </c>
      <c r="L180" s="62">
        <f>'PIP Proposal _ FY 2026-27'!AN181</f>
        <v>0</v>
      </c>
      <c r="M180" s="62">
        <f>'PIP Proposal _ FY 2026-27'!AO181</f>
        <v>0</v>
      </c>
      <c r="N180" s="63">
        <f>'PIP Proposal _ FY 2026-27'!AP181</f>
        <v>0</v>
      </c>
    </row>
    <row r="181" spans="1:14" x14ac:dyDescent="0.25">
      <c r="A181" s="624"/>
      <c r="B181" s="617"/>
      <c r="C181" s="617"/>
      <c r="D181" s="30">
        <v>172</v>
      </c>
      <c r="E181" s="31" t="s">
        <v>212</v>
      </c>
      <c r="F181" s="62">
        <f>'PIP Proposal _ FY 2026-27'!X182</f>
        <v>4420.0045399999999</v>
      </c>
      <c r="G181" s="62">
        <f>'PIP Proposal _ FY 2026-27'!AI182</f>
        <v>0</v>
      </c>
      <c r="H181" s="62">
        <f>'PIP Proposal _ FY 2026-27'!AJ182</f>
        <v>0</v>
      </c>
      <c r="I181" s="62">
        <f>'PIP Proposal _ FY 2026-27'!AK182</f>
        <v>0</v>
      </c>
      <c r="J181" s="62">
        <f>'PIP Proposal _ FY 2026-27'!AL182</f>
        <v>0</v>
      </c>
      <c r="K181" s="62">
        <f>'PIP Proposal _ FY 2026-27'!AM182</f>
        <v>0</v>
      </c>
      <c r="L181" s="62">
        <f>'PIP Proposal _ FY 2026-27'!AN182</f>
        <v>0</v>
      </c>
      <c r="M181" s="62">
        <f>'PIP Proposal _ FY 2026-27'!AO182</f>
        <v>0</v>
      </c>
      <c r="N181" s="63">
        <f>'PIP Proposal _ FY 2026-27'!AP182</f>
        <v>0</v>
      </c>
    </row>
    <row r="182" spans="1:14" x14ac:dyDescent="0.25">
      <c r="A182" s="624"/>
      <c r="B182" s="617"/>
      <c r="C182" s="617"/>
      <c r="D182" s="30">
        <v>173</v>
      </c>
      <c r="E182" s="31" t="s">
        <v>213</v>
      </c>
      <c r="F182" s="62">
        <f>'PIP Proposal _ FY 2026-27'!X183</f>
        <v>0</v>
      </c>
      <c r="G182" s="62">
        <f>'PIP Proposal _ FY 2026-27'!AI183</f>
        <v>0</v>
      </c>
      <c r="H182" s="62">
        <f>'PIP Proposal _ FY 2026-27'!AJ183</f>
        <v>0</v>
      </c>
      <c r="I182" s="62">
        <f>'PIP Proposal _ FY 2026-27'!AK183</f>
        <v>0</v>
      </c>
      <c r="J182" s="62">
        <f>'PIP Proposal _ FY 2026-27'!AL183</f>
        <v>0</v>
      </c>
      <c r="K182" s="62">
        <f>'PIP Proposal _ FY 2026-27'!AM183</f>
        <v>0</v>
      </c>
      <c r="L182" s="62">
        <f>'PIP Proposal _ FY 2026-27'!AN183</f>
        <v>0</v>
      </c>
      <c r="M182" s="62">
        <f>'PIP Proposal _ FY 2026-27'!AO183</f>
        <v>0</v>
      </c>
      <c r="N182" s="63">
        <f>'PIP Proposal _ FY 2026-27'!AP183</f>
        <v>0</v>
      </c>
    </row>
    <row r="183" spans="1:14" x14ac:dyDescent="0.25">
      <c r="A183" s="624"/>
      <c r="B183" s="617"/>
      <c r="C183" s="617"/>
      <c r="D183" s="30">
        <v>174</v>
      </c>
      <c r="E183" s="31" t="s">
        <v>214</v>
      </c>
      <c r="F183" s="62">
        <f>'PIP Proposal _ FY 2026-27'!X184</f>
        <v>0</v>
      </c>
      <c r="G183" s="62">
        <f>'PIP Proposal _ FY 2026-27'!AI184</f>
        <v>0</v>
      </c>
      <c r="H183" s="62">
        <f>'PIP Proposal _ FY 2026-27'!AJ184</f>
        <v>0</v>
      </c>
      <c r="I183" s="62">
        <f>'PIP Proposal _ FY 2026-27'!AK184</f>
        <v>0</v>
      </c>
      <c r="J183" s="62">
        <f>'PIP Proposal _ FY 2026-27'!AL184</f>
        <v>0</v>
      </c>
      <c r="K183" s="62">
        <f>'PIP Proposal _ FY 2026-27'!AM184</f>
        <v>0</v>
      </c>
      <c r="L183" s="62">
        <f>'PIP Proposal _ FY 2026-27'!AN184</f>
        <v>0</v>
      </c>
      <c r="M183" s="62">
        <f>'PIP Proposal _ FY 2026-27'!AO184</f>
        <v>0</v>
      </c>
      <c r="N183" s="63">
        <f>'PIP Proposal _ FY 2026-27'!AP184</f>
        <v>0</v>
      </c>
    </row>
    <row r="184" spans="1:14" x14ac:dyDescent="0.25">
      <c r="A184" s="624"/>
      <c r="B184" s="616" t="s">
        <v>215</v>
      </c>
      <c r="C184" s="616" t="s">
        <v>172</v>
      </c>
      <c r="D184" s="30">
        <v>175</v>
      </c>
      <c r="E184" s="31" t="s">
        <v>173</v>
      </c>
      <c r="F184" s="62">
        <f>'PIP Proposal _ FY 2026-27'!X185</f>
        <v>8536.0007454000006</v>
      </c>
      <c r="G184" s="62">
        <f>'PIP Proposal _ FY 2026-27'!AI185</f>
        <v>0</v>
      </c>
      <c r="H184" s="62">
        <f>'PIP Proposal _ FY 2026-27'!AJ185</f>
        <v>0</v>
      </c>
      <c r="I184" s="62">
        <f>'PIP Proposal _ FY 2026-27'!AK185</f>
        <v>0</v>
      </c>
      <c r="J184" s="62">
        <f>'PIP Proposal _ FY 2026-27'!AL185</f>
        <v>0</v>
      </c>
      <c r="K184" s="62">
        <f>'PIP Proposal _ FY 2026-27'!AM185</f>
        <v>0</v>
      </c>
      <c r="L184" s="62">
        <f>'PIP Proposal _ FY 2026-27'!AN185</f>
        <v>0</v>
      </c>
      <c r="M184" s="62">
        <f>'PIP Proposal _ FY 2026-27'!AO185</f>
        <v>0</v>
      </c>
      <c r="N184" s="63">
        <f>'PIP Proposal _ FY 2026-27'!AP185</f>
        <v>0</v>
      </c>
    </row>
    <row r="185" spans="1:14" x14ac:dyDescent="0.25">
      <c r="A185" s="624"/>
      <c r="B185" s="617"/>
      <c r="C185" s="617"/>
      <c r="D185" s="30">
        <v>176</v>
      </c>
      <c r="E185" s="31" t="s">
        <v>174</v>
      </c>
      <c r="F185" s="62">
        <f>'PIP Proposal _ FY 2026-27'!X186</f>
        <v>3210.8043740000003</v>
      </c>
      <c r="G185" s="62">
        <f>'PIP Proposal _ FY 2026-27'!AI186</f>
        <v>0</v>
      </c>
      <c r="H185" s="62">
        <f>'PIP Proposal _ FY 2026-27'!AJ186</f>
        <v>0</v>
      </c>
      <c r="I185" s="62">
        <f>'PIP Proposal _ FY 2026-27'!AK186</f>
        <v>0</v>
      </c>
      <c r="J185" s="62">
        <f>'PIP Proposal _ FY 2026-27'!AL186</f>
        <v>0</v>
      </c>
      <c r="K185" s="62">
        <f>'PIP Proposal _ FY 2026-27'!AM186</f>
        <v>0</v>
      </c>
      <c r="L185" s="62">
        <f>'PIP Proposal _ FY 2026-27'!AN186</f>
        <v>0</v>
      </c>
      <c r="M185" s="62">
        <f>'PIP Proposal _ FY 2026-27'!AO186</f>
        <v>0</v>
      </c>
      <c r="N185" s="63">
        <f>'PIP Proposal _ FY 2026-27'!AP186</f>
        <v>0</v>
      </c>
    </row>
    <row r="186" spans="1:14" x14ac:dyDescent="0.25">
      <c r="A186" s="624"/>
      <c r="B186" s="617"/>
      <c r="C186" s="617"/>
      <c r="D186" s="30">
        <v>177</v>
      </c>
      <c r="E186" s="31" t="s">
        <v>175</v>
      </c>
      <c r="F186" s="62">
        <f>'PIP Proposal _ FY 2026-27'!X187</f>
        <v>0</v>
      </c>
      <c r="G186" s="62">
        <f>'PIP Proposal _ FY 2026-27'!AI187</f>
        <v>0</v>
      </c>
      <c r="H186" s="62">
        <f>'PIP Proposal _ FY 2026-27'!AJ187</f>
        <v>0</v>
      </c>
      <c r="I186" s="62">
        <f>'PIP Proposal _ FY 2026-27'!AK187</f>
        <v>0</v>
      </c>
      <c r="J186" s="62">
        <f>'PIP Proposal _ FY 2026-27'!AL187</f>
        <v>0</v>
      </c>
      <c r="K186" s="62">
        <f>'PIP Proposal _ FY 2026-27'!AM187</f>
        <v>0</v>
      </c>
      <c r="L186" s="62">
        <f>'PIP Proposal _ FY 2026-27'!AN187</f>
        <v>0</v>
      </c>
      <c r="M186" s="62">
        <f>'PIP Proposal _ FY 2026-27'!AO187</f>
        <v>0</v>
      </c>
      <c r="N186" s="63">
        <f>'PIP Proposal _ FY 2026-27'!AP187</f>
        <v>0</v>
      </c>
    </row>
    <row r="187" spans="1:14" x14ac:dyDescent="0.25">
      <c r="A187" s="624"/>
      <c r="B187" s="616" t="s">
        <v>216</v>
      </c>
      <c r="C187" s="616" t="s">
        <v>217</v>
      </c>
      <c r="D187" s="30">
        <v>178</v>
      </c>
      <c r="E187" s="31" t="s">
        <v>218</v>
      </c>
      <c r="F187" s="62">
        <f>'PIP Proposal _ FY 2026-27'!X188</f>
        <v>280.22000000000003</v>
      </c>
      <c r="G187" s="62">
        <f>'PIP Proposal _ FY 2026-27'!AI188</f>
        <v>0</v>
      </c>
      <c r="H187" s="62">
        <f>'PIP Proposal _ FY 2026-27'!AJ188</f>
        <v>0</v>
      </c>
      <c r="I187" s="62">
        <f>'PIP Proposal _ FY 2026-27'!AK188</f>
        <v>0</v>
      </c>
      <c r="J187" s="62">
        <f>'PIP Proposal _ FY 2026-27'!AL188</f>
        <v>0</v>
      </c>
      <c r="K187" s="62">
        <f>'PIP Proposal _ FY 2026-27'!AM188</f>
        <v>0</v>
      </c>
      <c r="L187" s="62">
        <f>'PIP Proposal _ FY 2026-27'!AN188</f>
        <v>0</v>
      </c>
      <c r="M187" s="62">
        <f>'PIP Proposal _ FY 2026-27'!AO188</f>
        <v>0</v>
      </c>
      <c r="N187" s="63">
        <f>'PIP Proposal _ FY 2026-27'!AP188</f>
        <v>0</v>
      </c>
    </row>
    <row r="188" spans="1:14" x14ac:dyDescent="0.25">
      <c r="A188" s="624"/>
      <c r="B188" s="617"/>
      <c r="C188" s="617"/>
      <c r="D188" s="30">
        <v>179</v>
      </c>
      <c r="E188" s="31" t="s">
        <v>88</v>
      </c>
      <c r="F188" s="62">
        <f>'PIP Proposal _ FY 2026-27'!X189</f>
        <v>116.4</v>
      </c>
      <c r="G188" s="62">
        <f>'PIP Proposal _ FY 2026-27'!AI189</f>
        <v>0</v>
      </c>
      <c r="H188" s="62">
        <f>'PIP Proposal _ FY 2026-27'!AJ189</f>
        <v>0</v>
      </c>
      <c r="I188" s="62">
        <f>'PIP Proposal _ FY 2026-27'!AK189</f>
        <v>0</v>
      </c>
      <c r="J188" s="62">
        <f>'PIP Proposal _ FY 2026-27'!AL189</f>
        <v>0</v>
      </c>
      <c r="K188" s="62">
        <f>'PIP Proposal _ FY 2026-27'!AM189</f>
        <v>0</v>
      </c>
      <c r="L188" s="62">
        <f>'PIP Proposal _ FY 2026-27'!AN189</f>
        <v>0</v>
      </c>
      <c r="M188" s="62">
        <f>'PIP Proposal _ FY 2026-27'!AO189</f>
        <v>0</v>
      </c>
      <c r="N188" s="63">
        <f>'PIP Proposal _ FY 2026-27'!AP189</f>
        <v>0</v>
      </c>
    </row>
    <row r="189" spans="1:14" x14ac:dyDescent="0.25">
      <c r="A189" s="624"/>
      <c r="B189" s="617"/>
      <c r="C189" s="617"/>
      <c r="D189" s="30">
        <v>180</v>
      </c>
      <c r="E189" s="31" t="s">
        <v>219</v>
      </c>
      <c r="F189" s="62">
        <f>'PIP Proposal _ FY 2026-27'!X190</f>
        <v>16307.95168</v>
      </c>
      <c r="G189" s="62">
        <f>'PIP Proposal _ FY 2026-27'!AI190</f>
        <v>0</v>
      </c>
      <c r="H189" s="62">
        <f>'PIP Proposal _ FY 2026-27'!AJ190</f>
        <v>0</v>
      </c>
      <c r="I189" s="62">
        <f>'PIP Proposal _ FY 2026-27'!AK190</f>
        <v>0</v>
      </c>
      <c r="J189" s="62">
        <f>'PIP Proposal _ FY 2026-27'!AL190</f>
        <v>0</v>
      </c>
      <c r="K189" s="62">
        <f>'PIP Proposal _ FY 2026-27'!AM190</f>
        <v>0</v>
      </c>
      <c r="L189" s="62">
        <f>'PIP Proposal _ FY 2026-27'!AN190</f>
        <v>0</v>
      </c>
      <c r="M189" s="62">
        <f>'PIP Proposal _ FY 2026-27'!AO190</f>
        <v>0</v>
      </c>
      <c r="N189" s="63">
        <f>'PIP Proposal _ FY 2026-27'!AP190</f>
        <v>0</v>
      </c>
    </row>
    <row r="190" spans="1:14" x14ac:dyDescent="0.25">
      <c r="A190" s="624"/>
      <c r="B190" s="617"/>
      <c r="C190" s="617"/>
      <c r="D190" s="30">
        <v>181</v>
      </c>
      <c r="E190" s="31" t="s">
        <v>220</v>
      </c>
      <c r="F190" s="62">
        <f>'PIP Proposal _ FY 2026-27'!X191</f>
        <v>7943.3592999000002</v>
      </c>
      <c r="G190" s="62">
        <f>'PIP Proposal _ FY 2026-27'!AI191</f>
        <v>0</v>
      </c>
      <c r="H190" s="62">
        <f>'PIP Proposal _ FY 2026-27'!AJ191</f>
        <v>0</v>
      </c>
      <c r="I190" s="62">
        <f>'PIP Proposal _ FY 2026-27'!AK191</f>
        <v>0</v>
      </c>
      <c r="J190" s="62">
        <f>'PIP Proposal _ FY 2026-27'!AL191</f>
        <v>0</v>
      </c>
      <c r="K190" s="62">
        <f>'PIP Proposal _ FY 2026-27'!AM191</f>
        <v>0</v>
      </c>
      <c r="L190" s="62">
        <f>'PIP Proposal _ FY 2026-27'!AN191</f>
        <v>0</v>
      </c>
      <c r="M190" s="62">
        <f>'PIP Proposal _ FY 2026-27'!AO191</f>
        <v>0</v>
      </c>
      <c r="N190" s="63">
        <f>'PIP Proposal _ FY 2026-27'!AP191</f>
        <v>0</v>
      </c>
    </row>
    <row r="191" spans="1:14" x14ac:dyDescent="0.25">
      <c r="A191" s="624"/>
      <c r="B191" s="617"/>
      <c r="C191" s="617"/>
      <c r="D191" s="30">
        <v>182</v>
      </c>
      <c r="E191" s="31" t="s">
        <v>221</v>
      </c>
      <c r="F191" s="62">
        <f>'PIP Proposal _ FY 2026-27'!X192</f>
        <v>1099.6500000000001</v>
      </c>
      <c r="G191" s="62">
        <f>'PIP Proposal _ FY 2026-27'!AI192</f>
        <v>0</v>
      </c>
      <c r="H191" s="62">
        <f>'PIP Proposal _ FY 2026-27'!AJ192</f>
        <v>0</v>
      </c>
      <c r="I191" s="62">
        <f>'PIP Proposal _ FY 2026-27'!AK192</f>
        <v>0</v>
      </c>
      <c r="J191" s="62">
        <f>'PIP Proposal _ FY 2026-27'!AL192</f>
        <v>0</v>
      </c>
      <c r="K191" s="62">
        <f>'PIP Proposal _ FY 2026-27'!AM192</f>
        <v>0</v>
      </c>
      <c r="L191" s="62">
        <f>'PIP Proposal _ FY 2026-27'!AN192</f>
        <v>0</v>
      </c>
      <c r="M191" s="62">
        <f>'PIP Proposal _ FY 2026-27'!AO192</f>
        <v>0</v>
      </c>
      <c r="N191" s="63">
        <f>'PIP Proposal _ FY 2026-27'!AP192</f>
        <v>0</v>
      </c>
    </row>
    <row r="192" spans="1:14" ht="30" x14ac:dyDescent="0.25">
      <c r="A192" s="624"/>
      <c r="B192" s="617"/>
      <c r="C192" s="617"/>
      <c r="D192" s="30">
        <v>183</v>
      </c>
      <c r="E192" s="31" t="s">
        <v>222</v>
      </c>
      <c r="F192" s="65"/>
      <c r="G192" s="65"/>
      <c r="H192" s="65"/>
      <c r="I192" s="65"/>
      <c r="J192" s="65"/>
      <c r="K192" s="65"/>
      <c r="L192" s="65"/>
      <c r="M192" s="65"/>
      <c r="N192" s="66"/>
    </row>
    <row r="193" spans="1:14" x14ac:dyDescent="0.25">
      <c r="A193" s="624"/>
      <c r="B193" s="29" t="s">
        <v>223</v>
      </c>
      <c r="C193" s="29" t="s">
        <v>224</v>
      </c>
      <c r="D193" s="30">
        <v>184</v>
      </c>
      <c r="E193" s="31" t="s">
        <v>225</v>
      </c>
      <c r="F193" s="62">
        <f>'PIP Proposal _ FY 2026-27'!X194</f>
        <v>1676.3196100000002</v>
      </c>
      <c r="G193" s="62">
        <f>'PIP Proposal _ FY 2026-27'!AI194</f>
        <v>0</v>
      </c>
      <c r="H193" s="62">
        <f>'PIP Proposal _ FY 2026-27'!AJ194</f>
        <v>0</v>
      </c>
      <c r="I193" s="62">
        <f>'PIP Proposal _ FY 2026-27'!AK194</f>
        <v>0</v>
      </c>
      <c r="J193" s="62">
        <f>'PIP Proposal _ FY 2026-27'!AL194</f>
        <v>0</v>
      </c>
      <c r="K193" s="62">
        <f>'PIP Proposal _ FY 2026-27'!AM194</f>
        <v>0</v>
      </c>
      <c r="L193" s="62">
        <f>'PIP Proposal _ FY 2026-27'!AN194</f>
        <v>0</v>
      </c>
      <c r="M193" s="62">
        <f>'PIP Proposal _ FY 2026-27'!AO194</f>
        <v>0</v>
      </c>
      <c r="N193" s="63">
        <f>'PIP Proposal _ FY 2026-27'!AP194</f>
        <v>0</v>
      </c>
    </row>
    <row r="194" spans="1:14" x14ac:dyDescent="0.25">
      <c r="A194" s="624"/>
      <c r="B194" s="616" t="s">
        <v>226</v>
      </c>
      <c r="C194" s="616" t="s">
        <v>177</v>
      </c>
      <c r="D194" s="30">
        <v>185</v>
      </c>
      <c r="E194" s="31" t="s">
        <v>178</v>
      </c>
      <c r="F194" s="62">
        <f>'PIP Proposal _ FY 2026-27'!X195</f>
        <v>108224.88</v>
      </c>
      <c r="G194" s="62">
        <f>'PIP Proposal _ FY 2026-27'!AI195</f>
        <v>0</v>
      </c>
      <c r="H194" s="62">
        <f>'PIP Proposal _ FY 2026-27'!AJ195</f>
        <v>0</v>
      </c>
      <c r="I194" s="62">
        <f>'PIP Proposal _ FY 2026-27'!AK195</f>
        <v>0</v>
      </c>
      <c r="J194" s="62">
        <f>'PIP Proposal _ FY 2026-27'!AL195</f>
        <v>0</v>
      </c>
      <c r="K194" s="62">
        <f>'PIP Proposal _ FY 2026-27'!AM195</f>
        <v>0</v>
      </c>
      <c r="L194" s="62">
        <f>'PIP Proposal _ FY 2026-27'!AN195</f>
        <v>0</v>
      </c>
      <c r="M194" s="62">
        <f>'PIP Proposal _ FY 2026-27'!AO195</f>
        <v>0</v>
      </c>
      <c r="N194" s="63">
        <f>'PIP Proposal _ FY 2026-27'!AP195</f>
        <v>0</v>
      </c>
    </row>
    <row r="195" spans="1:14" x14ac:dyDescent="0.25">
      <c r="A195" s="624"/>
      <c r="B195" s="616"/>
      <c r="C195" s="616"/>
      <c r="D195" s="30">
        <v>186</v>
      </c>
      <c r="E195" s="31" t="s">
        <v>352</v>
      </c>
      <c r="F195" s="62">
        <f>'PIP Proposal _ FY 2026-27'!X196</f>
        <v>2816.5569600000003</v>
      </c>
      <c r="G195" s="62">
        <f>'PIP Proposal _ FY 2026-27'!AI196</f>
        <v>0</v>
      </c>
      <c r="H195" s="62">
        <f>'PIP Proposal _ FY 2026-27'!AJ196</f>
        <v>0</v>
      </c>
      <c r="I195" s="62">
        <f>'PIP Proposal _ FY 2026-27'!AK196</f>
        <v>0</v>
      </c>
      <c r="J195" s="62">
        <f>'PIP Proposal _ FY 2026-27'!AL196</f>
        <v>0</v>
      </c>
      <c r="K195" s="62">
        <f>'PIP Proposal _ FY 2026-27'!AM196</f>
        <v>0</v>
      </c>
      <c r="L195" s="62">
        <f>'PIP Proposal _ FY 2026-27'!AN196</f>
        <v>0</v>
      </c>
      <c r="M195" s="62">
        <f>'PIP Proposal _ FY 2026-27'!AO196</f>
        <v>0</v>
      </c>
      <c r="N195" s="63">
        <f>'PIP Proposal _ FY 2026-27'!AP196</f>
        <v>0</v>
      </c>
    </row>
    <row r="196" spans="1:14" x14ac:dyDescent="0.25">
      <c r="A196" s="624"/>
      <c r="B196" s="616"/>
      <c r="C196" s="616"/>
      <c r="D196" s="30">
        <v>187</v>
      </c>
      <c r="E196" s="31" t="s">
        <v>227</v>
      </c>
      <c r="F196" s="62">
        <f>'PIP Proposal _ FY 2026-27'!X197</f>
        <v>10911.418959999999</v>
      </c>
      <c r="G196" s="62">
        <f>'PIP Proposal _ FY 2026-27'!AI197</f>
        <v>0</v>
      </c>
      <c r="H196" s="62">
        <f>'PIP Proposal _ FY 2026-27'!AJ197</f>
        <v>0</v>
      </c>
      <c r="I196" s="62">
        <f>'PIP Proposal _ FY 2026-27'!AK197</f>
        <v>0</v>
      </c>
      <c r="J196" s="62">
        <f>'PIP Proposal _ FY 2026-27'!AL197</f>
        <v>0</v>
      </c>
      <c r="K196" s="62">
        <f>'PIP Proposal _ FY 2026-27'!AM197</f>
        <v>0</v>
      </c>
      <c r="L196" s="62">
        <f>'PIP Proposal _ FY 2026-27'!AN197</f>
        <v>0</v>
      </c>
      <c r="M196" s="62">
        <f>'PIP Proposal _ FY 2026-27'!AO197</f>
        <v>0</v>
      </c>
      <c r="N196" s="63">
        <f>'PIP Proposal _ FY 2026-27'!AP197</f>
        <v>0</v>
      </c>
    </row>
    <row r="197" spans="1:14" x14ac:dyDescent="0.25">
      <c r="A197" s="624"/>
      <c r="B197" s="616"/>
      <c r="C197" s="616"/>
      <c r="D197" s="30">
        <v>188</v>
      </c>
      <c r="E197" s="31" t="s">
        <v>179</v>
      </c>
      <c r="F197" s="62">
        <f>'PIP Proposal _ FY 2026-27'!X198</f>
        <v>2384.37</v>
      </c>
      <c r="G197" s="62">
        <f>'PIP Proposal _ FY 2026-27'!AI198</f>
        <v>0</v>
      </c>
      <c r="H197" s="62">
        <f>'PIP Proposal _ FY 2026-27'!AJ198</f>
        <v>0</v>
      </c>
      <c r="I197" s="62">
        <f>'PIP Proposal _ FY 2026-27'!AK198</f>
        <v>0</v>
      </c>
      <c r="J197" s="62">
        <f>'PIP Proposal _ FY 2026-27'!AL198</f>
        <v>0</v>
      </c>
      <c r="K197" s="62">
        <f>'PIP Proposal _ FY 2026-27'!AM198</f>
        <v>0</v>
      </c>
      <c r="L197" s="62">
        <f>'PIP Proposal _ FY 2026-27'!AN198</f>
        <v>0</v>
      </c>
      <c r="M197" s="62">
        <f>'PIP Proposal _ FY 2026-27'!AO198</f>
        <v>0</v>
      </c>
      <c r="N197" s="63">
        <f>'PIP Proposal _ FY 2026-27'!AP198</f>
        <v>0</v>
      </c>
    </row>
    <row r="198" spans="1:14" x14ac:dyDescent="0.25">
      <c r="A198" s="624"/>
      <c r="B198" s="616"/>
      <c r="C198" s="616"/>
      <c r="D198" s="30">
        <v>189</v>
      </c>
      <c r="E198" s="31" t="s">
        <v>180</v>
      </c>
      <c r="F198" s="62">
        <f>'PIP Proposal _ FY 2026-27'!X199</f>
        <v>545.7199599999999</v>
      </c>
      <c r="G198" s="62">
        <f>'PIP Proposal _ FY 2026-27'!AI199</f>
        <v>0</v>
      </c>
      <c r="H198" s="62">
        <f>'PIP Proposal _ FY 2026-27'!AJ199</f>
        <v>0</v>
      </c>
      <c r="I198" s="62">
        <f>'PIP Proposal _ FY 2026-27'!AK199</f>
        <v>0</v>
      </c>
      <c r="J198" s="62">
        <f>'PIP Proposal _ FY 2026-27'!AL199</f>
        <v>0</v>
      </c>
      <c r="K198" s="62">
        <f>'PIP Proposal _ FY 2026-27'!AM199</f>
        <v>0</v>
      </c>
      <c r="L198" s="62">
        <f>'PIP Proposal _ FY 2026-27'!AN199</f>
        <v>0</v>
      </c>
      <c r="M198" s="62">
        <f>'PIP Proposal _ FY 2026-27'!AO199</f>
        <v>0</v>
      </c>
      <c r="N198" s="63">
        <f>'PIP Proposal _ FY 2026-27'!AP199</f>
        <v>0</v>
      </c>
    </row>
    <row r="199" spans="1:14" x14ac:dyDescent="0.25">
      <c r="A199" s="624"/>
      <c r="B199" s="616"/>
      <c r="C199" s="616"/>
      <c r="D199" s="30">
        <v>190</v>
      </c>
      <c r="E199" s="31" t="s">
        <v>228</v>
      </c>
      <c r="F199" s="65"/>
      <c r="G199" s="65"/>
      <c r="H199" s="65"/>
      <c r="I199" s="65"/>
      <c r="J199" s="65"/>
      <c r="K199" s="65"/>
      <c r="L199" s="65"/>
      <c r="M199" s="65"/>
      <c r="N199" s="66"/>
    </row>
    <row r="200" spans="1:14" x14ac:dyDescent="0.25">
      <c r="A200" s="624"/>
      <c r="B200" s="616" t="s">
        <v>229</v>
      </c>
      <c r="C200" s="616" t="s">
        <v>230</v>
      </c>
      <c r="D200" s="30">
        <v>191</v>
      </c>
      <c r="E200" s="31" t="s">
        <v>357</v>
      </c>
      <c r="F200" s="62">
        <f>'PIP Proposal _ FY 2026-27'!X201</f>
        <v>1058.5117700000001</v>
      </c>
      <c r="G200" s="62">
        <f>'PIP Proposal _ FY 2026-27'!AI201</f>
        <v>0</v>
      </c>
      <c r="H200" s="62">
        <f>'PIP Proposal _ FY 2026-27'!AJ201</f>
        <v>0</v>
      </c>
      <c r="I200" s="62">
        <f>'PIP Proposal _ FY 2026-27'!AK201</f>
        <v>0</v>
      </c>
      <c r="J200" s="62">
        <f>'PIP Proposal _ FY 2026-27'!AL201</f>
        <v>0</v>
      </c>
      <c r="K200" s="62">
        <f>'PIP Proposal _ FY 2026-27'!AM201</f>
        <v>0</v>
      </c>
      <c r="L200" s="62">
        <f>'PIP Proposal _ FY 2026-27'!AN201</f>
        <v>0</v>
      </c>
      <c r="M200" s="62">
        <f>'PIP Proposal _ FY 2026-27'!AO201</f>
        <v>0</v>
      </c>
      <c r="N200" s="63">
        <f>'PIP Proposal _ FY 2026-27'!AP201</f>
        <v>0</v>
      </c>
    </row>
    <row r="201" spans="1:14" x14ac:dyDescent="0.25">
      <c r="A201" s="624"/>
      <c r="B201" s="617"/>
      <c r="C201" s="617"/>
      <c r="D201" s="30">
        <v>192</v>
      </c>
      <c r="E201" s="31" t="s">
        <v>254</v>
      </c>
      <c r="F201" s="62">
        <f>'PIP Proposal _ FY 2026-27'!X202</f>
        <v>15</v>
      </c>
      <c r="G201" s="62">
        <f>'PIP Proposal _ FY 2026-27'!AI202</f>
        <v>0</v>
      </c>
      <c r="H201" s="62">
        <f>'PIP Proposal _ FY 2026-27'!AJ202</f>
        <v>0</v>
      </c>
      <c r="I201" s="62">
        <f>'PIP Proposal _ FY 2026-27'!AK202</f>
        <v>0</v>
      </c>
      <c r="J201" s="62">
        <f>'PIP Proposal _ FY 2026-27'!AL202</f>
        <v>0</v>
      </c>
      <c r="K201" s="62">
        <f>'PIP Proposal _ FY 2026-27'!AM202</f>
        <v>0</v>
      </c>
      <c r="L201" s="62">
        <f>'PIP Proposal _ FY 2026-27'!AN202</f>
        <v>0</v>
      </c>
      <c r="M201" s="62">
        <f>'PIP Proposal _ FY 2026-27'!AO202</f>
        <v>0</v>
      </c>
      <c r="N201" s="63">
        <f>'PIP Proposal _ FY 2026-27'!AP202</f>
        <v>0</v>
      </c>
    </row>
    <row r="202" spans="1:14" x14ac:dyDescent="0.25">
      <c r="A202" s="624"/>
      <c r="B202" s="616" t="s">
        <v>231</v>
      </c>
      <c r="C202" s="616" t="s">
        <v>182</v>
      </c>
      <c r="D202" s="30">
        <v>193</v>
      </c>
      <c r="E202" s="31" t="s">
        <v>232</v>
      </c>
      <c r="F202" s="62">
        <f>'PIP Proposal _ FY 2026-27'!X203</f>
        <v>250</v>
      </c>
      <c r="G202" s="62">
        <f>'PIP Proposal _ FY 2026-27'!AI203</f>
        <v>0</v>
      </c>
      <c r="H202" s="62">
        <f>'PIP Proposal _ FY 2026-27'!AJ203</f>
        <v>0</v>
      </c>
      <c r="I202" s="62">
        <f>'PIP Proposal _ FY 2026-27'!AK203</f>
        <v>0</v>
      </c>
      <c r="J202" s="62">
        <f>'PIP Proposal _ FY 2026-27'!AL203</f>
        <v>0</v>
      </c>
      <c r="K202" s="62">
        <f>'PIP Proposal _ FY 2026-27'!AM203</f>
        <v>0</v>
      </c>
      <c r="L202" s="62">
        <f>'PIP Proposal _ FY 2026-27'!AN203</f>
        <v>0</v>
      </c>
      <c r="M202" s="62">
        <f>'PIP Proposal _ FY 2026-27'!AO203</f>
        <v>0</v>
      </c>
      <c r="N202" s="63">
        <f>'PIP Proposal _ FY 2026-27'!AP203</f>
        <v>0</v>
      </c>
    </row>
    <row r="203" spans="1:14" x14ac:dyDescent="0.25">
      <c r="A203" s="624"/>
      <c r="B203" s="617"/>
      <c r="C203" s="616"/>
      <c r="D203" s="30">
        <v>194</v>
      </c>
      <c r="E203" s="31" t="s">
        <v>323</v>
      </c>
      <c r="F203" s="68">
        <f>'PIP Proposal _ FY 2026-27'!X204</f>
        <v>5059.4008992489998</v>
      </c>
      <c r="G203" s="62">
        <f>'PIP Proposal _ FY 2026-27'!AI204</f>
        <v>0</v>
      </c>
      <c r="H203" s="62">
        <f>'PIP Proposal _ FY 2026-27'!AJ204</f>
        <v>0</v>
      </c>
      <c r="I203" s="62">
        <f>'PIP Proposal _ FY 2026-27'!AK204</f>
        <v>0</v>
      </c>
      <c r="J203" s="62">
        <f>'PIP Proposal _ FY 2026-27'!AL204</f>
        <v>0</v>
      </c>
      <c r="K203" s="62">
        <f>'PIP Proposal _ FY 2026-27'!AM204</f>
        <v>0</v>
      </c>
      <c r="L203" s="62">
        <f>'PIP Proposal _ FY 2026-27'!AN204</f>
        <v>0</v>
      </c>
      <c r="M203" s="62">
        <f>'PIP Proposal _ FY 2026-27'!AO204</f>
        <v>0</v>
      </c>
      <c r="N203" s="63">
        <f>'PIP Proposal _ FY 2026-27'!AP204</f>
        <v>0</v>
      </c>
    </row>
    <row r="204" spans="1:14" x14ac:dyDescent="0.25">
      <c r="A204" s="624"/>
      <c r="B204" s="616" t="s">
        <v>233</v>
      </c>
      <c r="C204" s="616" t="s">
        <v>234</v>
      </c>
      <c r="D204" s="30">
        <v>195</v>
      </c>
      <c r="E204" s="31" t="s">
        <v>235</v>
      </c>
      <c r="F204" s="65"/>
      <c r="G204" s="65"/>
      <c r="H204" s="65"/>
      <c r="I204" s="65"/>
      <c r="J204" s="65"/>
      <c r="K204" s="65"/>
      <c r="L204" s="65"/>
      <c r="M204" s="65"/>
      <c r="N204" s="66"/>
    </row>
    <row r="205" spans="1:14" x14ac:dyDescent="0.25">
      <c r="A205" s="624"/>
      <c r="B205" s="617"/>
      <c r="C205" s="617"/>
      <c r="D205" s="30">
        <v>196</v>
      </c>
      <c r="E205" s="31" t="s">
        <v>236</v>
      </c>
      <c r="F205" s="65"/>
      <c r="G205" s="65"/>
      <c r="H205" s="65"/>
      <c r="I205" s="65"/>
      <c r="J205" s="65"/>
      <c r="K205" s="65"/>
      <c r="L205" s="65"/>
      <c r="M205" s="65"/>
      <c r="N205" s="66"/>
    </row>
    <row r="206" spans="1:14" x14ac:dyDescent="0.25">
      <c r="A206" s="624"/>
      <c r="B206" s="617"/>
      <c r="C206" s="617"/>
      <c r="D206" s="30">
        <v>197</v>
      </c>
      <c r="E206" s="31" t="s">
        <v>237</v>
      </c>
      <c r="F206" s="65"/>
      <c r="G206" s="65"/>
      <c r="H206" s="65"/>
      <c r="I206" s="65"/>
      <c r="J206" s="65"/>
      <c r="K206" s="65"/>
      <c r="L206" s="65"/>
      <c r="M206" s="65"/>
      <c r="N206" s="66"/>
    </row>
    <row r="207" spans="1:14" ht="30" x14ac:dyDescent="0.25">
      <c r="A207" s="624"/>
      <c r="B207" s="29" t="s">
        <v>238</v>
      </c>
      <c r="C207" s="29" t="s">
        <v>186</v>
      </c>
      <c r="D207" s="30">
        <v>198</v>
      </c>
      <c r="E207" s="31" t="s">
        <v>187</v>
      </c>
      <c r="F207" s="65"/>
      <c r="G207" s="65"/>
      <c r="H207" s="65"/>
      <c r="I207" s="65"/>
      <c r="J207" s="65"/>
      <c r="K207" s="65"/>
      <c r="L207" s="65"/>
      <c r="M207" s="65"/>
      <c r="N207" s="66"/>
    </row>
    <row r="208" spans="1:14" x14ac:dyDescent="0.25">
      <c r="A208" s="624"/>
      <c r="B208" s="29" t="s">
        <v>239</v>
      </c>
      <c r="C208" s="29" t="s">
        <v>189</v>
      </c>
      <c r="D208" s="30">
        <v>199</v>
      </c>
      <c r="E208" s="31" t="s">
        <v>190</v>
      </c>
      <c r="F208" s="62">
        <f>'PIP Proposal _ FY 2026-27'!X209</f>
        <v>7132.9001170000001</v>
      </c>
      <c r="G208" s="62">
        <f>'PIP Proposal _ FY 2026-27'!AI209</f>
        <v>0</v>
      </c>
      <c r="H208" s="62">
        <f>'PIP Proposal _ FY 2026-27'!AJ209</f>
        <v>0</v>
      </c>
      <c r="I208" s="62">
        <f>'PIP Proposal _ FY 2026-27'!AK209</f>
        <v>0</v>
      </c>
      <c r="J208" s="62">
        <f>'PIP Proposal _ FY 2026-27'!AL209</f>
        <v>0</v>
      </c>
      <c r="K208" s="62">
        <f>'PIP Proposal _ FY 2026-27'!AM209</f>
        <v>0</v>
      </c>
      <c r="L208" s="62">
        <f>'PIP Proposal _ FY 2026-27'!AN209</f>
        <v>0</v>
      </c>
      <c r="M208" s="62">
        <f>'PIP Proposal _ FY 2026-27'!AO209</f>
        <v>0</v>
      </c>
      <c r="N208" s="63">
        <f>'PIP Proposal _ FY 2026-27'!AP209</f>
        <v>0</v>
      </c>
    </row>
    <row r="209" spans="1:14" x14ac:dyDescent="0.25">
      <c r="A209" s="624"/>
      <c r="B209" s="29" t="s">
        <v>300</v>
      </c>
      <c r="C209" s="29" t="s">
        <v>312</v>
      </c>
      <c r="D209" s="30">
        <v>200</v>
      </c>
      <c r="E209" s="31" t="s">
        <v>247</v>
      </c>
      <c r="F209" s="62">
        <f>'PIP Proposal _ FY 2026-27'!X210</f>
        <v>0</v>
      </c>
      <c r="G209" s="62">
        <f>'PIP Proposal _ FY 2026-27'!AI210</f>
        <v>0</v>
      </c>
      <c r="H209" s="62">
        <f>'PIP Proposal _ FY 2026-27'!AJ210</f>
        <v>0</v>
      </c>
      <c r="I209" s="62">
        <f>'PIP Proposal _ FY 2026-27'!AK210</f>
        <v>0</v>
      </c>
      <c r="J209" s="62">
        <f>'PIP Proposal _ FY 2026-27'!AL210</f>
        <v>0</v>
      </c>
      <c r="K209" s="62">
        <f>'PIP Proposal _ FY 2026-27'!AM210</f>
        <v>0</v>
      </c>
      <c r="L209" s="62">
        <f>'PIP Proposal _ FY 2026-27'!AN210</f>
        <v>0</v>
      </c>
      <c r="M209" s="62">
        <f>'PIP Proposal _ FY 2026-27'!AO210</f>
        <v>0</v>
      </c>
      <c r="N209" s="63">
        <f>'PIP Proposal _ FY 2026-27'!AP210</f>
        <v>0</v>
      </c>
    </row>
    <row r="210" spans="1:14" s="2" customFormat="1" ht="30" x14ac:dyDescent="0.25">
      <c r="A210" s="624"/>
      <c r="B210" s="29" t="s">
        <v>301</v>
      </c>
      <c r="C210" s="29" t="s">
        <v>257</v>
      </c>
      <c r="D210" s="30">
        <v>201</v>
      </c>
      <c r="E210" s="38" t="s">
        <v>310</v>
      </c>
      <c r="F210" s="62">
        <f>'PIP Proposal _ FY 2026-27'!X211</f>
        <v>2605.0517199999999</v>
      </c>
      <c r="G210" s="64">
        <f>'PIP Proposal _ FY 2026-27'!AI211</f>
        <v>0</v>
      </c>
      <c r="H210" s="64">
        <f>'PIP Proposal _ FY 2026-27'!AJ211</f>
        <v>0</v>
      </c>
      <c r="I210" s="64">
        <f>'PIP Proposal _ FY 2026-27'!AK211</f>
        <v>0</v>
      </c>
      <c r="J210" s="64">
        <f>'PIP Proposal _ FY 2026-27'!AL211</f>
        <v>0</v>
      </c>
      <c r="K210" s="64">
        <f>'PIP Proposal _ FY 2026-27'!AM211</f>
        <v>0</v>
      </c>
      <c r="L210" s="64">
        <f>'PIP Proposal _ FY 2026-27'!AN211</f>
        <v>0</v>
      </c>
      <c r="M210" s="64">
        <f>'PIP Proposal _ FY 2026-27'!AO211</f>
        <v>0</v>
      </c>
      <c r="N210" s="63">
        <f>'PIP Proposal _ FY 2026-27'!AP211</f>
        <v>0</v>
      </c>
    </row>
    <row r="211" spans="1:14" s="2" customFormat="1" ht="30" x14ac:dyDescent="0.25">
      <c r="A211" s="624"/>
      <c r="B211" s="29" t="s">
        <v>302</v>
      </c>
      <c r="C211" s="29" t="s">
        <v>258</v>
      </c>
      <c r="D211" s="30">
        <v>202</v>
      </c>
      <c r="E211" s="38" t="s">
        <v>311</v>
      </c>
      <c r="F211" s="62">
        <f>'PIP Proposal _ FY 2026-27'!X212</f>
        <v>6017.7899999999991</v>
      </c>
      <c r="G211" s="64">
        <f>'PIP Proposal _ FY 2026-27'!AI212</f>
        <v>0</v>
      </c>
      <c r="H211" s="64">
        <f>'PIP Proposal _ FY 2026-27'!AJ212</f>
        <v>0</v>
      </c>
      <c r="I211" s="64">
        <f>'PIP Proposal _ FY 2026-27'!AK212</f>
        <v>0</v>
      </c>
      <c r="J211" s="64">
        <f>'PIP Proposal _ FY 2026-27'!AL212</f>
        <v>0</v>
      </c>
      <c r="K211" s="64">
        <f>'PIP Proposal _ FY 2026-27'!AM212</f>
        <v>0</v>
      </c>
      <c r="L211" s="64">
        <f>'PIP Proposal _ FY 2026-27'!AN212</f>
        <v>0</v>
      </c>
      <c r="M211" s="64">
        <f>'PIP Proposal _ FY 2026-27'!AO212</f>
        <v>0</v>
      </c>
      <c r="N211" s="63">
        <f>'PIP Proposal _ FY 2026-27'!AP212</f>
        <v>0</v>
      </c>
    </row>
    <row r="212" spans="1:14" s="2" customFormat="1" ht="45" x14ac:dyDescent="0.25">
      <c r="A212" s="624"/>
      <c r="B212" s="29" t="s">
        <v>303</v>
      </c>
      <c r="C212" s="29" t="s">
        <v>305</v>
      </c>
      <c r="D212" s="30">
        <v>203</v>
      </c>
      <c r="E212" s="38" t="s">
        <v>321</v>
      </c>
      <c r="F212" s="62">
        <f>'PIP Proposal _ FY 2026-27'!X213</f>
        <v>4979.1180000000004</v>
      </c>
      <c r="G212" s="64">
        <f>'PIP Proposal _ FY 2026-27'!AI213</f>
        <v>0</v>
      </c>
      <c r="H212" s="64">
        <f>'PIP Proposal _ FY 2026-27'!AJ213</f>
        <v>0</v>
      </c>
      <c r="I212" s="64">
        <f>'PIP Proposal _ FY 2026-27'!AK213</f>
        <v>0</v>
      </c>
      <c r="J212" s="64">
        <f>'PIP Proposal _ FY 2026-27'!AL213</f>
        <v>0</v>
      </c>
      <c r="K212" s="64">
        <f>'PIP Proposal _ FY 2026-27'!AM213</f>
        <v>0</v>
      </c>
      <c r="L212" s="64">
        <f>'PIP Proposal _ FY 2026-27'!AN213</f>
        <v>0</v>
      </c>
      <c r="M212" s="64">
        <f>'PIP Proposal _ FY 2026-27'!AO213</f>
        <v>0</v>
      </c>
      <c r="N212" s="63">
        <f>'PIP Proposal _ FY 2026-27'!AP213</f>
        <v>0</v>
      </c>
    </row>
    <row r="213" spans="1:14" s="2" customFormat="1" ht="30" x14ac:dyDescent="0.25">
      <c r="A213" s="624"/>
      <c r="B213" s="29" t="s">
        <v>304</v>
      </c>
      <c r="C213" s="29" t="s">
        <v>259</v>
      </c>
      <c r="D213" s="30">
        <v>204</v>
      </c>
      <c r="E213" s="38" t="s">
        <v>358</v>
      </c>
      <c r="F213" s="62">
        <f>'PIP Proposal _ FY 2026-27'!X214</f>
        <v>1643.7021500420003</v>
      </c>
      <c r="G213" s="64">
        <f>'PIP Proposal _ FY 2026-27'!AI214</f>
        <v>0</v>
      </c>
      <c r="H213" s="64">
        <f>'PIP Proposal _ FY 2026-27'!AJ214</f>
        <v>0</v>
      </c>
      <c r="I213" s="64">
        <f>'PIP Proposal _ FY 2026-27'!AK214</f>
        <v>0</v>
      </c>
      <c r="J213" s="64">
        <f>'PIP Proposal _ FY 2026-27'!AL214</f>
        <v>0</v>
      </c>
      <c r="K213" s="64">
        <f>'PIP Proposal _ FY 2026-27'!AM214</f>
        <v>0</v>
      </c>
      <c r="L213" s="64">
        <f>'PIP Proposal _ FY 2026-27'!AN214</f>
        <v>0</v>
      </c>
      <c r="M213" s="64">
        <f>'PIP Proposal _ FY 2026-27'!AO214</f>
        <v>0</v>
      </c>
      <c r="N213" s="63">
        <f>'PIP Proposal _ FY 2026-27'!AP214</f>
        <v>0</v>
      </c>
    </row>
    <row r="214" spans="1:14" s="2" customFormat="1" x14ac:dyDescent="0.25">
      <c r="A214" s="624"/>
      <c r="B214" s="29" t="s">
        <v>306</v>
      </c>
      <c r="C214" s="29" t="s">
        <v>224</v>
      </c>
      <c r="D214" s="30">
        <v>205</v>
      </c>
      <c r="E214" s="38" t="s">
        <v>273</v>
      </c>
      <c r="F214" s="62">
        <f>'PIP Proposal _ FY 2026-27'!X215</f>
        <v>2076.8200000000002</v>
      </c>
      <c r="G214" s="64">
        <f>'PIP Proposal _ FY 2026-27'!AI215</f>
        <v>0</v>
      </c>
      <c r="H214" s="64">
        <f>'PIP Proposal _ FY 2026-27'!AJ215</f>
        <v>0</v>
      </c>
      <c r="I214" s="64">
        <f>'PIP Proposal _ FY 2026-27'!AK215</f>
        <v>0</v>
      </c>
      <c r="J214" s="64">
        <f>'PIP Proposal _ FY 2026-27'!AL215</f>
        <v>0</v>
      </c>
      <c r="K214" s="64">
        <f>'PIP Proposal _ FY 2026-27'!AM215</f>
        <v>0</v>
      </c>
      <c r="L214" s="64">
        <f>'PIP Proposal _ FY 2026-27'!AN215</f>
        <v>0</v>
      </c>
      <c r="M214" s="64">
        <f>'PIP Proposal _ FY 2026-27'!AO215</f>
        <v>0</v>
      </c>
      <c r="N214" s="63">
        <f>'PIP Proposal _ FY 2026-27'!AP215</f>
        <v>0</v>
      </c>
    </row>
    <row r="215" spans="1:14" s="2" customFormat="1" x14ac:dyDescent="0.25">
      <c r="A215" s="624"/>
      <c r="B215" s="29" t="s">
        <v>313</v>
      </c>
      <c r="C215" s="29" t="s">
        <v>186</v>
      </c>
      <c r="D215" s="30">
        <v>206</v>
      </c>
      <c r="E215" s="38" t="s">
        <v>322</v>
      </c>
      <c r="F215" s="62">
        <f>'PIP Proposal _ FY 2026-27'!X216</f>
        <v>3907.6099999999997</v>
      </c>
      <c r="G215" s="64">
        <f>'PIP Proposal _ FY 2026-27'!AI216</f>
        <v>0</v>
      </c>
      <c r="H215" s="64">
        <f>'PIP Proposal _ FY 2026-27'!AJ216</f>
        <v>0</v>
      </c>
      <c r="I215" s="64">
        <f>'PIP Proposal _ FY 2026-27'!AK216</f>
        <v>0</v>
      </c>
      <c r="J215" s="64">
        <f>'PIP Proposal _ FY 2026-27'!AL216</f>
        <v>0</v>
      </c>
      <c r="K215" s="64">
        <f>'PIP Proposal _ FY 2026-27'!AM216</f>
        <v>0</v>
      </c>
      <c r="L215" s="64">
        <f>'PIP Proposal _ FY 2026-27'!AN216</f>
        <v>0</v>
      </c>
      <c r="M215" s="64">
        <f>'PIP Proposal _ FY 2026-27'!AO216</f>
        <v>0</v>
      </c>
      <c r="N215" s="63">
        <f>'PIP Proposal _ FY 2026-27'!AP216</f>
        <v>0</v>
      </c>
    </row>
    <row r="216" spans="1:14" s="4" customFormat="1" x14ac:dyDescent="0.25">
      <c r="A216" s="625"/>
      <c r="B216" s="620" t="s">
        <v>307</v>
      </c>
      <c r="C216" s="620"/>
      <c r="D216" s="620"/>
      <c r="E216" s="35"/>
      <c r="F216" s="41">
        <f>'PIP Proposal _ FY 2026-27'!X217</f>
        <v>231322.04343884301</v>
      </c>
      <c r="G216" s="28">
        <f>'PIP Proposal _ FY 2026-27'!AI217</f>
        <v>0</v>
      </c>
      <c r="H216" s="28">
        <f>'PIP Proposal _ FY 2026-27'!AJ217</f>
        <v>0</v>
      </c>
      <c r="I216" s="28">
        <f>'PIP Proposal _ FY 2026-27'!AK217</f>
        <v>0</v>
      </c>
      <c r="J216" s="28">
        <f>'PIP Proposal _ FY 2026-27'!AL217</f>
        <v>0</v>
      </c>
      <c r="K216" s="28">
        <f>'PIP Proposal _ FY 2026-27'!AM217</f>
        <v>0</v>
      </c>
      <c r="L216" s="28">
        <f>'PIP Proposal _ FY 2026-27'!AN217</f>
        <v>0</v>
      </c>
      <c r="M216" s="28">
        <f>'PIP Proposal _ FY 2026-27'!AO217</f>
        <v>0</v>
      </c>
      <c r="N216" s="44">
        <f>'PIP Proposal _ FY 2026-27'!AP217</f>
        <v>0</v>
      </c>
    </row>
    <row r="217" spans="1:14" s="5" customFormat="1" x14ac:dyDescent="0.25">
      <c r="A217" s="622" t="s">
        <v>240</v>
      </c>
      <c r="B217" s="622"/>
      <c r="C217" s="622"/>
      <c r="D217" s="622"/>
      <c r="E217" s="39"/>
      <c r="F217" s="42">
        <f>'PIP Proposal _ FY 2026-27'!X218</f>
        <v>336439.80523046502</v>
      </c>
      <c r="G217" s="18">
        <f>'PIP Proposal _ FY 2026-27'!AI218</f>
        <v>0</v>
      </c>
      <c r="H217" s="18">
        <f>'PIP Proposal _ FY 2026-27'!AJ218</f>
        <v>0</v>
      </c>
      <c r="I217" s="18">
        <f>'PIP Proposal _ FY 2026-27'!AK218</f>
        <v>0</v>
      </c>
      <c r="J217" s="18">
        <f>'PIP Proposal _ FY 2026-27'!AL218</f>
        <v>0</v>
      </c>
      <c r="K217" s="18">
        <f>'PIP Proposal _ FY 2026-27'!AM218</f>
        <v>0</v>
      </c>
      <c r="L217" s="18">
        <f>'PIP Proposal _ FY 2026-27'!AN218</f>
        <v>0</v>
      </c>
      <c r="M217" s="18">
        <f>'PIP Proposal _ FY 2026-27'!AO218</f>
        <v>0</v>
      </c>
      <c r="N217" s="43">
        <f>'PIP Proposal _ FY 2026-27'!AP218</f>
        <v>0</v>
      </c>
    </row>
    <row r="219" spans="1:14" x14ac:dyDescent="0.25">
      <c r="D219" s="1"/>
    </row>
    <row r="221" spans="1:14" x14ac:dyDescent="0.25">
      <c r="F221" s="2"/>
      <c r="G221" s="1"/>
      <c r="H221" s="2"/>
      <c r="I221" s="2"/>
      <c r="J221" s="1"/>
      <c r="K221" s="2"/>
      <c r="L221" s="2"/>
      <c r="M221" s="1"/>
    </row>
  </sheetData>
  <autoFilter ref="A5:N217" xr:uid="{00000000-0009-0000-0000-000008000000}"/>
  <mergeCells count="100">
    <mergeCell ref="B216:D216"/>
    <mergeCell ref="A217:D217"/>
    <mergeCell ref="B194:B199"/>
    <mergeCell ref="C194:C199"/>
    <mergeCell ref="B200:B201"/>
    <mergeCell ref="C200:C201"/>
    <mergeCell ref="B202:B203"/>
    <mergeCell ref="C202:C203"/>
    <mergeCell ref="A159:A216"/>
    <mergeCell ref="B159:B162"/>
    <mergeCell ref="C159:C162"/>
    <mergeCell ref="B163:B167"/>
    <mergeCell ref="C163:C167"/>
    <mergeCell ref="B168:B172"/>
    <mergeCell ref="C168:C172"/>
    <mergeCell ref="B187:B192"/>
    <mergeCell ref="A135:A158"/>
    <mergeCell ref="B135:B137"/>
    <mergeCell ref="C135:C137"/>
    <mergeCell ref="B138:B144"/>
    <mergeCell ref="C138:C144"/>
    <mergeCell ref="C187:C192"/>
    <mergeCell ref="B204:B206"/>
    <mergeCell ref="B147:B149"/>
    <mergeCell ref="C147:C149"/>
    <mergeCell ref="B150:B153"/>
    <mergeCell ref="C150:C153"/>
    <mergeCell ref="B158:D158"/>
    <mergeCell ref="B173:B179"/>
    <mergeCell ref="C173:C179"/>
    <mergeCell ref="B180:B183"/>
    <mergeCell ref="C180:C183"/>
    <mergeCell ref="B184:B186"/>
    <mergeCell ref="C184:C186"/>
    <mergeCell ref="C204:C206"/>
    <mergeCell ref="C128:C130"/>
    <mergeCell ref="B131:B132"/>
    <mergeCell ref="C131:C132"/>
    <mergeCell ref="B134:D134"/>
    <mergeCell ref="B145:B146"/>
    <mergeCell ref="C145:C146"/>
    <mergeCell ref="A94:A134"/>
    <mergeCell ref="B94:B103"/>
    <mergeCell ref="C94:C103"/>
    <mergeCell ref="B104:B105"/>
    <mergeCell ref="C104:C105"/>
    <mergeCell ref="B106:B110"/>
    <mergeCell ref="C106:C110"/>
    <mergeCell ref="B111:B113"/>
    <mergeCell ref="C111:C113"/>
    <mergeCell ref="B114:B118"/>
    <mergeCell ref="C114:C118"/>
    <mergeCell ref="B119:B120"/>
    <mergeCell ref="C119:C120"/>
    <mergeCell ref="B122:B125"/>
    <mergeCell ref="C122:C125"/>
    <mergeCell ref="B128:B130"/>
    <mergeCell ref="B68:D68"/>
    <mergeCell ref="A69:A93"/>
    <mergeCell ref="B70:B74"/>
    <mergeCell ref="C70:C74"/>
    <mergeCell ref="B75:B78"/>
    <mergeCell ref="C75:C78"/>
    <mergeCell ref="B79:B85"/>
    <mergeCell ref="C79:C85"/>
    <mergeCell ref="B86:B89"/>
    <mergeCell ref="C86:C89"/>
    <mergeCell ref="B93:D93"/>
    <mergeCell ref="C37:C39"/>
    <mergeCell ref="B40:B46"/>
    <mergeCell ref="C40:C46"/>
    <mergeCell ref="B47:B56"/>
    <mergeCell ref="C47:C56"/>
    <mergeCell ref="B57:B66"/>
    <mergeCell ref="C57:C66"/>
    <mergeCell ref="M4:M5"/>
    <mergeCell ref="N4:N5"/>
    <mergeCell ref="A6:A68"/>
    <mergeCell ref="B6:B23"/>
    <mergeCell ref="C6:C23"/>
    <mergeCell ref="B24:B25"/>
    <mergeCell ref="C24:C25"/>
    <mergeCell ref="B26:B36"/>
    <mergeCell ref="C26:C36"/>
    <mergeCell ref="B37:B39"/>
    <mergeCell ref="G4:G5"/>
    <mergeCell ref="H4:H5"/>
    <mergeCell ref="I4:I5"/>
    <mergeCell ref="J4:J5"/>
    <mergeCell ref="K4:K5"/>
    <mergeCell ref="L4:L5"/>
    <mergeCell ref="G3:N3"/>
    <mergeCell ref="F3:F5"/>
    <mergeCell ref="A1:F1"/>
    <mergeCell ref="F2:N2"/>
    <mergeCell ref="A3:A5"/>
    <mergeCell ref="B3:B5"/>
    <mergeCell ref="C3:C5"/>
    <mergeCell ref="D3:D5"/>
    <mergeCell ref="E3:E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_activity xmlns="a2ecb78d-e701-4cea-88cc-09e5afd5bff9"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DC31B3CB22C9F4BB51BB0959671D4EC" ma:contentTypeVersion="16" ma:contentTypeDescription="Create a new document." ma:contentTypeScope="" ma:versionID="2f3c3d8c6434276acc68fe12e59fd072">
  <xsd:schema xmlns:xsd="http://www.w3.org/2001/XMLSchema" xmlns:xs="http://www.w3.org/2001/XMLSchema" xmlns:p="http://schemas.microsoft.com/office/2006/metadata/properties" xmlns:ns3="a2ecb78d-e701-4cea-88cc-09e5afd5bff9" xmlns:ns4="05e65a68-28df-498d-bb6a-1bf0316302fc" targetNamespace="http://schemas.microsoft.com/office/2006/metadata/properties" ma:root="true" ma:fieldsID="9d637db0064b32d5fadb0c71d74dd0f1" ns3:_="" ns4:_="">
    <xsd:import namespace="a2ecb78d-e701-4cea-88cc-09e5afd5bff9"/>
    <xsd:import namespace="05e65a68-28df-498d-bb6a-1bf0316302fc"/>
    <xsd:element name="properties">
      <xsd:complexType>
        <xsd:sequence>
          <xsd:element name="documentManagement">
            <xsd:complexType>
              <xsd:all>
                <xsd:element ref="ns3:MediaServiceMetadata" minOccurs="0"/>
                <xsd:element ref="ns3:MediaServiceFastMetadata" minOccurs="0"/>
                <xsd:element ref="ns3:MediaServiceObjectDetectorVersions" minOccurs="0"/>
                <xsd:element ref="ns3:_activity" minOccurs="0"/>
                <xsd:element ref="ns4:SharedWithUsers" minOccurs="0"/>
                <xsd:element ref="ns4:SharedWithDetails" minOccurs="0"/>
                <xsd:element ref="ns4:SharingHintHash" minOccurs="0"/>
                <xsd:element ref="ns3:MediaServiceGenerationTime" minOccurs="0"/>
                <xsd:element ref="ns3:MediaServiceEventHashCode" minOccurs="0"/>
                <xsd:element ref="ns3:MediaServiceDateTaken" minOccurs="0"/>
                <xsd:element ref="ns3:MediaServiceAutoTags" minOccurs="0"/>
                <xsd:element ref="ns3:MediaLengthInSeconds" minOccurs="0"/>
                <xsd:element ref="ns3:MediaServiceSearchProperties" minOccurs="0"/>
                <xsd:element ref="ns3:MediaServiceSystemTags" minOccurs="0"/>
                <xsd:element ref="ns3:MediaServiceBillingMetadata" minOccurs="0"/>
                <xsd:element ref="ns3: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2ecb78d-e701-4cea-88cc-09e5afd5bff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_activity" ma:index="11" nillable="true" ma:displayName="_activity" ma:hidden="true" ma:internalName="_activity">
      <xsd:simpleType>
        <xsd:restriction base="dms:Note"/>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MediaServiceSystemTags" ma:index="21" nillable="true" ma:displayName="MediaServiceSystemTags" ma:hidden="true" ma:internalName="MediaServiceSystemTags" ma:readOnly="true">
      <xsd:simpleType>
        <xsd:restriction base="dms:Note"/>
      </xsd:simpleType>
    </xsd:element>
    <xsd:element name="MediaServiceBillingMetadata" ma:index="22" nillable="true" ma:displayName="MediaServiceBillingMetadata" ma:hidden="true" ma:internalName="MediaServiceBillingMetadata" ma:readOnly="true">
      <xsd:simpleType>
        <xsd:restriction base="dms:Note"/>
      </xsd:simpleType>
    </xsd:element>
    <xsd:element name="MediaServiceOCR" ma:index="23"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05e65a68-28df-498d-bb6a-1bf0316302fc"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SharingHintHash" ma:index="14" nillable="true" ma:displayName="Sharing Hint Hash"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A91A262D-5DB8-498D-9A88-4BC40C3D5ECB}">
  <ds:schemaRefs>
    <ds:schemaRef ds:uri="05e65a68-28df-498d-bb6a-1bf0316302fc"/>
    <ds:schemaRef ds:uri="http://purl.org/dc/terms/"/>
    <ds:schemaRef ds:uri="http://schemas.openxmlformats.org/package/2006/metadata/core-properties"/>
    <ds:schemaRef ds:uri="http://schemas.microsoft.com/office/2006/metadata/properties"/>
    <ds:schemaRef ds:uri="http://purl.org/dc/dcmitype/"/>
    <ds:schemaRef ds:uri="http://schemas.microsoft.com/office/2006/documentManagement/types"/>
    <ds:schemaRef ds:uri="http://schemas.microsoft.com/office/infopath/2007/PartnerControls"/>
    <ds:schemaRef ds:uri="a2ecb78d-e701-4cea-88cc-09e5afd5bff9"/>
    <ds:schemaRef ds:uri="http://www.w3.org/XML/1998/namespace"/>
    <ds:schemaRef ds:uri="http://purl.org/dc/elements/1.1/"/>
  </ds:schemaRefs>
</ds:datastoreItem>
</file>

<file path=customXml/itemProps2.xml><?xml version="1.0" encoding="utf-8"?>
<ds:datastoreItem xmlns:ds="http://schemas.openxmlformats.org/officeDocument/2006/customXml" ds:itemID="{8702738C-C7A8-47F7-8C56-8A17A1370B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2ecb78d-e701-4cea-88cc-09e5afd5bff9"/>
    <ds:schemaRef ds:uri="05e65a68-28df-498d-bb6a-1bf0316302f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027FAD-6FAD-4FE4-A570-668EE7FD5C88}">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1</vt:i4>
      </vt:variant>
    </vt:vector>
  </HeadingPairs>
  <TitlesOfParts>
    <vt:vector size="10" baseType="lpstr">
      <vt:lpstr>PIP Proposal _ FY 2026-27</vt:lpstr>
      <vt:lpstr>Annexure - Capacity Building</vt:lpstr>
      <vt:lpstr>Annexure - IT Interventions</vt:lpstr>
      <vt:lpstr>Annexure - ASHA Incentives</vt:lpstr>
      <vt:lpstr>Annexure - IEC &amp; Printing</vt:lpstr>
      <vt:lpstr>Annexure - Innovations</vt:lpstr>
      <vt:lpstr>Annexure - PM Activities</vt:lpstr>
      <vt:lpstr>Format for RoP</vt:lpstr>
      <vt:lpstr>Format for RoP Annexure</vt:lpstr>
      <vt:lpstr>'PIP Proposal _ FY 2026-27'!Print_Titles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sweta roy</dc:creator>
  <cp:lastModifiedBy>HP</cp:lastModifiedBy>
  <cp:lastPrinted>2026-02-23T05:21:57Z</cp:lastPrinted>
  <dcterms:created xsi:type="dcterms:W3CDTF">2025-09-26T05:41:47Z</dcterms:created>
  <dcterms:modified xsi:type="dcterms:W3CDTF">2026-03-09T09:49:37Z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0x010100DDC31B3CB22C9F4BB51BB0959671D4EC</vt:lpwstr>
  </property>
</Properties>
</file>